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2sougi_plan\pdf\"/>
    </mc:Choice>
  </mc:AlternateContent>
  <xr:revisionPtr revIDLastSave="0" documentId="13_ncr:1_{B67D5265-F187-485F-9691-205B3E974119}" xr6:coauthVersionLast="47" xr6:coauthVersionMax="47" xr10:uidLastSave="{00000000-0000-0000-0000-000000000000}"/>
  <bookViews>
    <workbookView xWindow="11340" yWindow="105" windowWidth="17295" windowHeight="14730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s="1"/>
  <c r="F6" i="2" l="1"/>
  <c r="P34" i="2"/>
  <c r="N34" i="2"/>
  <c r="Z72" i="2"/>
  <c r="V72" i="2" s="1"/>
  <c r="Z68" i="2"/>
  <c r="V68" i="2" s="1"/>
  <c r="Z69" i="2"/>
  <c r="V69" i="2" s="1"/>
  <c r="Z70" i="2"/>
  <c r="V70" i="2" s="1"/>
  <c r="Z71" i="2"/>
  <c r="V71" i="2" s="1"/>
  <c r="Z73" i="2"/>
  <c r="V73" i="2" s="1"/>
  <c r="Z74" i="2"/>
  <c r="V74" i="2" s="1"/>
  <c r="Z76" i="2"/>
  <c r="V76" i="2" s="1"/>
  <c r="Z78" i="2"/>
  <c r="V78" i="2" s="1"/>
  <c r="Z36" i="2"/>
  <c r="Z35" i="2"/>
  <c r="Z34" i="2"/>
  <c r="Z33" i="2"/>
  <c r="Z24" i="2"/>
  <c r="V24" i="2" s="1"/>
  <c r="Z25" i="2"/>
  <c r="V25" i="2" s="1"/>
  <c r="Z26" i="2"/>
  <c r="V26" i="2" s="1"/>
  <c r="Z27" i="2"/>
  <c r="V27" i="2" s="1"/>
  <c r="Z28" i="2"/>
  <c r="V28" i="2" s="1"/>
  <c r="Z29" i="2"/>
  <c r="V29" i="2" s="1"/>
  <c r="Z30" i="2"/>
  <c r="V30" i="2" s="1"/>
  <c r="Z14" i="2"/>
  <c r="V14" i="2" s="1"/>
  <c r="Z15" i="2"/>
  <c r="V15" i="2" s="1"/>
  <c r="Z16" i="2"/>
  <c r="V16" i="2" s="1"/>
  <c r="Z17" i="2"/>
  <c r="V17" i="2" s="1"/>
  <c r="Z18" i="2"/>
  <c r="V18" i="2" s="1"/>
  <c r="Z19" i="2"/>
  <c r="V19" i="2" s="1"/>
  <c r="Z20" i="2"/>
  <c r="V20" i="2" s="1"/>
  <c r="Z21" i="2"/>
  <c r="V21" i="2" s="1"/>
  <c r="Z22" i="2"/>
  <c r="V22" i="2" s="1"/>
  <c r="Z23" i="2"/>
  <c r="V23" i="2" s="1"/>
  <c r="Z96" i="2"/>
  <c r="Z59" i="2"/>
  <c r="V59" i="2" s="1"/>
  <c r="Z58" i="2"/>
  <c r="V58" i="2" s="1"/>
  <c r="Z57" i="2"/>
  <c r="V57" i="2" s="1"/>
  <c r="Z56" i="2"/>
  <c r="V56" i="2" s="1"/>
  <c r="Z55" i="2"/>
  <c r="V55" i="2" s="1"/>
  <c r="Z54" i="2"/>
  <c r="V54" i="2" s="1"/>
  <c r="Z31" i="2"/>
  <c r="Z53" i="2"/>
  <c r="V53" i="2" s="1"/>
  <c r="Z52" i="2"/>
  <c r="V52" i="2" s="1"/>
  <c r="Z51" i="2"/>
  <c r="V51" i="2" s="1"/>
  <c r="Z50" i="2"/>
  <c r="V50" i="2" s="1"/>
  <c r="Z49" i="2"/>
  <c r="V49" i="2" s="1"/>
  <c r="Z48" i="2"/>
  <c r="V48" i="2" s="1"/>
  <c r="Z47" i="2"/>
  <c r="V47" i="2" s="1"/>
  <c r="Z46" i="2"/>
  <c r="Z45" i="2"/>
  <c r="V45" i="2" s="1"/>
  <c r="Z44" i="2"/>
  <c r="V44" i="2" s="1"/>
  <c r="Z43" i="2"/>
  <c r="V43" i="2" s="1"/>
  <c r="Z42" i="2"/>
  <c r="V42" i="2" s="1"/>
  <c r="Z41" i="2"/>
  <c r="Z40" i="2"/>
  <c r="V40" i="2" s="1"/>
  <c r="Z39" i="2"/>
  <c r="V39" i="2" s="1"/>
  <c r="Z38" i="2"/>
  <c r="V38" i="2" s="1"/>
  <c r="Z37" i="2"/>
  <c r="V37" i="2" s="1"/>
  <c r="N30" i="2" l="1"/>
  <c r="N26" i="2"/>
  <c r="N24" i="2"/>
  <c r="N22" i="2"/>
  <c r="Z32" i="2"/>
  <c r="N28" i="2"/>
  <c r="Z77" i="2"/>
  <c r="V77" i="2" s="1"/>
  <c r="W99" i="2"/>
  <c r="X99" i="2" s="1"/>
  <c r="X102" i="2" s="1"/>
  <c r="V96" i="2" l="1"/>
  <c r="Z99" i="2" s="1"/>
  <c r="AA99" i="2" l="1"/>
  <c r="AA102" i="2" s="1"/>
  <c r="V102" i="2" l="1"/>
  <c r="N35" i="2" l="1"/>
</calcChain>
</file>

<file path=xl/sharedStrings.xml><?xml version="1.0" encoding="utf-8"?>
<sst xmlns="http://schemas.openxmlformats.org/spreadsheetml/2006/main" count="306" uniqueCount="250">
  <si>
    <t>金額</t>
    <rPh sb="0" eb="2">
      <t>キンガク</t>
    </rPh>
    <phoneticPr fontId="2"/>
  </si>
  <si>
    <t>数量</t>
    <rPh sb="0" eb="2">
      <t>スウリョウ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</si>
  <si>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</si>
  <si>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</si>
  <si>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</si>
  <si>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生花</t>
    <rPh sb="0" eb="2">
      <t>セイカ</t>
    </rPh>
    <phoneticPr fontId="1"/>
  </si>
  <si>
    <t>◎のついた項目</t>
    <rPh sb="5" eb="7">
      <t>コウモク</t>
    </rPh>
    <phoneticPr fontId="1"/>
  </si>
  <si>
    <t>◎*</t>
    <phoneticPr fontId="1"/>
  </si>
  <si>
    <t>単純合計金額</t>
    <rPh sb="0" eb="2">
      <t>タンジュン</t>
    </rPh>
    <rPh sb="2" eb="4">
      <t>ゴウケイ</t>
    </rPh>
    <rPh sb="4" eb="6">
      <t>キンガク</t>
    </rPh>
    <phoneticPr fontId="1"/>
  </si>
  <si>
    <t>数量</t>
    <rPh sb="0" eb="2">
      <t>スウリョウ</t>
    </rPh>
    <phoneticPr fontId="1"/>
  </si>
  <si>
    <t>値引き分合計</t>
    <rPh sb="0" eb="2">
      <t>ネビ</t>
    </rPh>
    <rPh sb="3" eb="4">
      <t>ブン</t>
    </rPh>
    <rPh sb="4" eb="6">
      <t>ゴウケイ</t>
    </rPh>
    <phoneticPr fontId="1"/>
  </si>
  <si>
    <t>8%合計金額</t>
    <rPh sb="2" eb="4">
      <t>ゴウケイ</t>
    </rPh>
    <rPh sb="4" eb="6">
      <t>キンガク</t>
    </rPh>
    <phoneticPr fontId="1"/>
  </si>
  <si>
    <t>8%税分</t>
    <rPh sb="2" eb="3">
      <t>ゼイ</t>
    </rPh>
    <rPh sb="3" eb="4">
      <t>ブン</t>
    </rPh>
    <phoneticPr fontId="1"/>
  </si>
  <si>
    <t>10％合計（合計-8%分）</t>
    <rPh sb="3" eb="5">
      <t>ゴウケイ</t>
    </rPh>
    <rPh sb="6" eb="8">
      <t>ゴウケイ</t>
    </rPh>
    <rPh sb="11" eb="12">
      <t>ブン</t>
    </rPh>
    <phoneticPr fontId="1"/>
  </si>
  <si>
    <t>10%税分</t>
    <rPh sb="3" eb="4">
      <t>ゼイ</t>
    </rPh>
    <rPh sb="4" eb="5">
      <t>ブン</t>
    </rPh>
    <phoneticPr fontId="1"/>
  </si>
  <si>
    <t>8%税抜き金額</t>
    <rPh sb="2" eb="3">
      <t>ゼイ</t>
    </rPh>
    <rPh sb="3" eb="4">
      <t>ヌ</t>
    </rPh>
    <rPh sb="5" eb="7">
      <t>キンガク</t>
    </rPh>
    <phoneticPr fontId="1"/>
  </si>
  <si>
    <t>消費税合計</t>
    <rPh sb="0" eb="3">
      <t>ショウヒゼイ</t>
    </rPh>
    <rPh sb="3" eb="5">
      <t>ゴウケイ</t>
    </rPh>
    <phoneticPr fontId="1"/>
  </si>
  <si>
    <t>10%税抜き金額</t>
    <phoneticPr fontId="1"/>
  </si>
  <si>
    <t>ABCどれでも</t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</si>
  <si>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</si>
  <si>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◎引出物</t>
    <rPh sb="1" eb="4">
      <t>ヒキデモノ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</si>
  <si>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</si>
  <si>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</si>
  <si>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</si>
  <si>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</si>
  <si>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</si>
  <si>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</si>
  <si>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</si>
  <si>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</si>
  <si>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大型バス（定員50名）（一往復）</t>
    <rPh sb="0" eb="2">
      <t>オオガタ</t>
    </rPh>
    <rPh sb="5" eb="7">
      <t>テイイン</t>
    </rPh>
    <rPh sb="9" eb="10">
      <t>メイ</t>
    </rPh>
    <rPh sb="12" eb="15">
      <t>イチオウフク</t>
    </rPh>
    <phoneticPr fontId="1"/>
  </si>
  <si>
    <t>中型バス（定員35名）（一往復）</t>
    <rPh sb="0" eb="2">
      <t>チュウガタ</t>
    </rPh>
    <phoneticPr fontId="1"/>
  </si>
  <si>
    <t>ﾏｲｸﾛﾊﾞｽ（定員25名）（一往復）</t>
    <phoneticPr fontId="1"/>
  </si>
  <si>
    <t>Dサイズ</t>
    <phoneticPr fontId="1"/>
  </si>
  <si>
    <t>Cサイズ</t>
    <phoneticPr fontId="1"/>
  </si>
  <si>
    <t>Bサイズ</t>
    <phoneticPr fontId="1"/>
  </si>
  <si>
    <t>Aサイズ</t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</si>
  <si>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</si>
  <si>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</si>
  <si>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</si>
  <si>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</si>
  <si>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</si>
  <si>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</si>
  <si>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冬期11km～20kmの追加料金</t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</si>
  <si>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</si>
  <si>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</si>
  <si>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冬期～20km(西の番・滑川)</t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</si>
  <si>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</si>
  <si>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</si>
  <si>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</si>
  <si>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</si>
  <si>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ご葬儀ここまで</t>
    <rPh sb="1" eb="3">
      <t>ソウギ</t>
    </rPh>
    <phoneticPr fontId="1"/>
  </si>
  <si>
    <t>ご葬儀ここから</t>
    <rPh sb="1" eb="3">
      <t>ソウギ</t>
    </rPh>
    <phoneticPr fontId="1"/>
  </si>
  <si>
    <t>もてなしここから</t>
    <phoneticPr fontId="1"/>
  </si>
  <si>
    <t>もてなしここまで</t>
    <phoneticPr fontId="1"/>
  </si>
  <si>
    <t>お供えここから</t>
    <rPh sb="1" eb="2">
      <t>ソナ</t>
    </rPh>
    <phoneticPr fontId="1"/>
  </si>
  <si>
    <t>お供えここまで</t>
    <rPh sb="1" eb="2">
      <t>ソナ</t>
    </rPh>
    <phoneticPr fontId="1"/>
  </si>
  <si>
    <t>お通夜・初七日無しの１日葬です</t>
    <rPh sb="4" eb="7">
      <t>ショナノカ</t>
    </rPh>
    <phoneticPr fontId="1"/>
  </si>
  <si>
    <t>お寺様とご家族だけで小さなおつとめ</t>
    <rPh sb="1" eb="3">
      <t>テラサマ</t>
    </rPh>
    <rPh sb="5" eb="7">
      <t>カゾク</t>
    </rPh>
    <rPh sb="10" eb="11">
      <t>チイ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</si>
  <si>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</si>
  <si>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</si>
  <si>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</si>
  <si>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</si>
  <si>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</si>
  <si>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</si>
  <si>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9"/>
  </si>
  <si>
    <t>霊柩車差額代</t>
    <rPh sb="0" eb="3">
      <t>レイキュウシャ</t>
    </rPh>
    <rPh sb="3" eb="6">
      <t>サガクダイ</t>
    </rPh>
    <phoneticPr fontId="19"/>
  </si>
  <si>
    <t>お棺変更差額代</t>
    <rPh sb="1" eb="2">
      <t>ヒツギ</t>
    </rPh>
    <rPh sb="2" eb="4">
      <t>ヘンコウ</t>
    </rPh>
    <rPh sb="4" eb="7">
      <t>サガクダイ</t>
    </rPh>
    <phoneticPr fontId="19"/>
  </si>
  <si>
    <t>ドライアイス追加分</t>
    <rPh sb="6" eb="9">
      <t>ツイカブン</t>
    </rPh>
    <phoneticPr fontId="19"/>
  </si>
  <si>
    <t>浴衣</t>
    <rPh sb="0" eb="2">
      <t>ユカタ</t>
    </rPh>
    <phoneticPr fontId="19"/>
  </si>
  <si>
    <t>ご遺体保全サービス</t>
    <rPh sb="1" eb="5">
      <t>イタイホゼン</t>
    </rPh>
    <phoneticPr fontId="19"/>
  </si>
  <si>
    <t>寺院足袋追加</t>
    <rPh sb="0" eb="2">
      <t>ジイン</t>
    </rPh>
    <rPh sb="2" eb="4">
      <t>タビ</t>
    </rPh>
    <rPh sb="4" eb="6">
      <t>ツイカ</t>
    </rPh>
    <phoneticPr fontId="19"/>
  </si>
  <si>
    <t>高級足袋追加</t>
    <rPh sb="0" eb="4">
      <t>コウキュウタビ</t>
    </rPh>
    <rPh sb="4" eb="6">
      <t>ツイカ</t>
    </rPh>
    <phoneticPr fontId="19"/>
  </si>
  <si>
    <t>寺院お茶菓子追加</t>
    <rPh sb="0" eb="2">
      <t>ジイン</t>
    </rPh>
    <rPh sb="3" eb="6">
      <t>チャガシ</t>
    </rPh>
    <rPh sb="6" eb="8">
      <t>ツイカ</t>
    </rPh>
    <phoneticPr fontId="19"/>
  </si>
  <si>
    <t>六尺塔婆・七本塔婆</t>
    <rPh sb="0" eb="4">
      <t>ロクシャクトウバ</t>
    </rPh>
    <rPh sb="5" eb="7">
      <t>ナナホン</t>
    </rPh>
    <rPh sb="7" eb="9">
      <t>トウバ</t>
    </rPh>
    <phoneticPr fontId="19"/>
  </si>
  <si>
    <t>供養膳</t>
    <rPh sb="0" eb="3">
      <t>クヨウゼン</t>
    </rPh>
    <phoneticPr fontId="19"/>
  </si>
  <si>
    <t>御膳料封筒</t>
    <rPh sb="0" eb="5">
      <t>ゴゼンリョウフウトウ</t>
    </rPh>
    <phoneticPr fontId="19"/>
  </si>
  <si>
    <t>御礼封筒</t>
    <rPh sb="0" eb="2">
      <t>オレイ</t>
    </rPh>
    <rPh sb="2" eb="4">
      <t>フウトウ</t>
    </rPh>
    <phoneticPr fontId="19"/>
  </si>
  <si>
    <t>前宿泊</t>
    <rPh sb="0" eb="3">
      <t>マエシュクハク</t>
    </rPh>
    <phoneticPr fontId="19"/>
  </si>
  <si>
    <t>ご宿泊セット追加分</t>
    <rPh sb="1" eb="3">
      <t>シュクハク</t>
    </rPh>
    <rPh sb="6" eb="9">
      <t>ツイカブン</t>
    </rPh>
    <phoneticPr fontId="19"/>
  </si>
  <si>
    <t>自宅儀式</t>
    <rPh sb="0" eb="6">
      <t>ジタクギシキサイダン</t>
    </rPh>
    <phoneticPr fontId="19"/>
  </si>
  <si>
    <t>仏壇花</t>
    <rPh sb="0" eb="3">
      <t>ブツダンバナ</t>
    </rPh>
    <phoneticPr fontId="19"/>
  </si>
  <si>
    <t>葬儀記録帳</t>
    <rPh sb="0" eb="5">
      <t>ソウギキロクチョウ</t>
    </rPh>
    <phoneticPr fontId="19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</si>
  <si>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9"/>
  </si>
  <si>
    <t>C</t>
    <phoneticPr fontId="2"/>
  </si>
  <si>
    <t>ペットボトルお茶</t>
    <rPh sb="7" eb="8">
      <t>チャ</t>
    </rPh>
    <phoneticPr fontId="19"/>
  </si>
  <si>
    <t>昼食弁当</t>
    <rPh sb="0" eb="4">
      <t>チュウショクベントウ</t>
    </rPh>
    <phoneticPr fontId="19"/>
  </si>
  <si>
    <t>お子様ランチ</t>
    <rPh sb="1" eb="3">
      <t>コサマ</t>
    </rPh>
    <phoneticPr fontId="19"/>
  </si>
  <si>
    <t>助六寿司</t>
    <rPh sb="0" eb="4">
      <t>スケロクズシ</t>
    </rPh>
    <phoneticPr fontId="19"/>
  </si>
  <si>
    <t>お寺様料理</t>
    <rPh sb="1" eb="3">
      <t>テラサマ</t>
    </rPh>
    <rPh sb="3" eb="5">
      <t>リョウリ</t>
    </rPh>
    <phoneticPr fontId="19"/>
  </si>
  <si>
    <t>ご親族料理</t>
    <rPh sb="1" eb="3">
      <t>シンゾク</t>
    </rPh>
    <rPh sb="3" eb="5">
      <t>リョウリ</t>
    </rPh>
    <phoneticPr fontId="19"/>
  </si>
  <si>
    <t>引出物</t>
    <rPh sb="0" eb="3">
      <t>ヒキデモノ</t>
    </rPh>
    <phoneticPr fontId="19"/>
  </si>
  <si>
    <t>引菓子</t>
    <rPh sb="0" eb="3">
      <t>ヒキガシ</t>
    </rPh>
    <phoneticPr fontId="19"/>
  </si>
  <si>
    <t>D</t>
    <phoneticPr fontId="2"/>
  </si>
  <si>
    <t>おけそく 5ヶ包</t>
    <rPh sb="7" eb="8">
      <t>ツツ</t>
    </rPh>
    <phoneticPr fontId="19"/>
  </si>
  <si>
    <t>どら焼き 5ヶ包</t>
    <rPh sb="2" eb="3">
      <t>ヤ</t>
    </rPh>
    <phoneticPr fontId="19"/>
  </si>
  <si>
    <t>法会袋</t>
    <rPh sb="0" eb="1">
      <t>ホウ</t>
    </rPh>
    <rPh sb="1" eb="2">
      <t>カイ</t>
    </rPh>
    <rPh sb="2" eb="3">
      <t>フクロ</t>
    </rPh>
    <phoneticPr fontId="19"/>
  </si>
  <si>
    <t>フルーツBOX</t>
    <phoneticPr fontId="19"/>
  </si>
  <si>
    <t>E</t>
    <phoneticPr fontId="2"/>
  </si>
  <si>
    <t>生花</t>
    <rPh sb="0" eb="2">
      <t>セイカ</t>
    </rPh>
    <phoneticPr fontId="19"/>
  </si>
  <si>
    <t>かご盛</t>
    <rPh sb="2" eb="3">
      <t>モリ</t>
    </rPh>
    <phoneticPr fontId="19"/>
  </si>
  <si>
    <t>枕花</t>
    <rPh sb="0" eb="2">
      <t>マクラバナ</t>
    </rPh>
    <phoneticPr fontId="19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</si>
  <si>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</si>
  <si>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</si>
  <si>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</si>
  <si>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</si>
  <si>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</si>
  <si>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</si>
  <si>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</si>
  <si>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</si>
  <si>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</si>
  <si>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</si>
  <si>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9"/>
  </si>
  <si>
    <t>　粗供養品</t>
    <rPh sb="1" eb="5">
      <t>ソクヨウヒン</t>
    </rPh>
    <phoneticPr fontId="19"/>
  </si>
  <si>
    <t>　通夜菓子</t>
    <rPh sb="1" eb="5">
      <t>ツヤガシ</t>
    </rPh>
    <phoneticPr fontId="19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</si>
  <si>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</si>
  <si>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</si>
  <si>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</si>
  <si>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</si>
  <si>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9"/>
  </si>
  <si>
    <t>追加・サービス</t>
    <rPh sb="0" eb="2">
      <t>ツイカ</t>
    </rPh>
    <phoneticPr fontId="19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</si>
  <si>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9"/>
  </si>
  <si>
    <t>式場関係</t>
    <rPh sb="0" eb="2">
      <t>シキジョウ</t>
    </rPh>
    <rPh sb="2" eb="4">
      <t>カンケイ</t>
    </rPh>
    <phoneticPr fontId="19"/>
  </si>
  <si>
    <t>自宅関係</t>
    <rPh sb="0" eb="2">
      <t>ジタク</t>
    </rPh>
    <rPh sb="2" eb="4">
      <t>カンケイ</t>
    </rPh>
    <phoneticPr fontId="19"/>
  </si>
  <si>
    <t>お通夜</t>
    <rPh sb="1" eb="3">
      <t>ツヤ</t>
    </rPh>
    <phoneticPr fontId="19"/>
  </si>
  <si>
    <t>おみやげ料理</t>
    <rPh sb="4" eb="6">
      <t>リョウリ</t>
    </rPh>
    <phoneticPr fontId="19"/>
  </si>
  <si>
    <t>引出物・他</t>
    <rPh sb="0" eb="3">
      <t>ヒキデモノ</t>
    </rPh>
    <rPh sb="4" eb="5">
      <t>ホカ</t>
    </rPh>
    <phoneticPr fontId="19"/>
  </si>
  <si>
    <t>ご町内葬</t>
    <rPh sb="1" eb="3">
      <t>チョウナイ</t>
    </rPh>
    <rPh sb="3" eb="4">
      <t>ソウ</t>
    </rPh>
    <phoneticPr fontId="19"/>
  </si>
  <si>
    <t>小さなおつとめ</t>
    <rPh sb="0" eb="1">
      <t>チイ</t>
    </rPh>
    <phoneticPr fontId="19"/>
  </si>
  <si>
    <t>さくら１日葬 [NK]　プラン</t>
    <rPh sb="5" eb="6">
      <t>ソウ</t>
    </rPh>
    <phoneticPr fontId="1"/>
  </si>
  <si>
    <t>さくら１日葬 [TK]　プラン</t>
    <rPh sb="5" eb="6">
      <t>ソウ</t>
    </rPh>
    <phoneticPr fontId="1"/>
  </si>
  <si>
    <t>さくら２日葬 [SK]　プラン</t>
    <rPh sb="5" eb="6">
      <t>ソウ</t>
    </rPh>
    <phoneticPr fontId="1"/>
  </si>
  <si>
    <t>雅　１日葬 [NK]　プラン</t>
    <rPh sb="0" eb="1">
      <t>ミヤビ</t>
    </rPh>
    <phoneticPr fontId="1"/>
  </si>
  <si>
    <t>雅　１日葬 [TK]　プラン</t>
    <rPh sb="0" eb="1">
      <t>ミヤビ</t>
    </rPh>
    <phoneticPr fontId="1"/>
  </si>
  <si>
    <t>雅　２日葬 [SK]　プラン</t>
    <rPh sb="0" eb="1">
      <t>ミヤビ</t>
    </rPh>
    <phoneticPr fontId="1"/>
  </si>
  <si>
    <t>清華１日葬 [NK]　プラン</t>
    <rPh sb="0" eb="1">
      <t>キヨシ</t>
    </rPh>
    <rPh sb="1" eb="2">
      <t>ハナ</t>
    </rPh>
    <phoneticPr fontId="1"/>
  </si>
  <si>
    <t>清華１日葬 [TK]　プラン</t>
    <rPh sb="0" eb="1">
      <t>キヨシ</t>
    </rPh>
    <rPh sb="1" eb="2">
      <t>ハナ</t>
    </rPh>
    <phoneticPr fontId="1"/>
  </si>
  <si>
    <t>清華２日葬 [SK]　プラン</t>
    <rPh sb="0" eb="1">
      <t>キヨシ</t>
    </rPh>
    <rPh sb="1" eb="2">
      <t>ハナ</t>
    </rPh>
    <phoneticPr fontId="1"/>
  </si>
  <si>
    <t>宝華１日葬 [NK]　プラン</t>
    <rPh sb="0" eb="1">
      <t>タカラ</t>
    </rPh>
    <rPh sb="1" eb="2">
      <t>ハナ</t>
    </rPh>
    <phoneticPr fontId="1"/>
  </si>
  <si>
    <t>宝華１日葬 [TK]　プラン</t>
    <rPh sb="0" eb="1">
      <t>タカラ</t>
    </rPh>
    <rPh sb="1" eb="2">
      <t>ハナ</t>
    </rPh>
    <phoneticPr fontId="1"/>
  </si>
  <si>
    <t>宝華２日葬 [SK]　プラン</t>
    <rPh sb="0" eb="1">
      <t>タカラ</t>
    </rPh>
    <rPh sb="1" eb="2">
      <t>ハナ</t>
    </rPh>
    <phoneticPr fontId="1"/>
  </si>
  <si>
    <t>華厳１日葬 [NK]　プラン</t>
    <rPh sb="0" eb="2">
      <t>ケゴン</t>
    </rPh>
    <phoneticPr fontId="1"/>
  </si>
  <si>
    <t>華厳１日葬 [TK]　プラン</t>
    <rPh sb="0" eb="2">
      <t>ケゴン</t>
    </rPh>
    <phoneticPr fontId="1"/>
  </si>
  <si>
    <t>華厳２日葬 [SK]　プラン</t>
    <rPh sb="0" eb="2">
      <t>ケゴン</t>
    </rPh>
    <phoneticPr fontId="1"/>
  </si>
  <si>
    <t>さくら１日葬 [NI]　プラン</t>
    <rPh sb="5" eb="6">
      <t>ソウ</t>
    </rPh>
    <phoneticPr fontId="1"/>
  </si>
  <si>
    <t>さくら１日葬 [TI]　プラン</t>
    <rPh sb="5" eb="6">
      <t>ソウ</t>
    </rPh>
    <phoneticPr fontId="1"/>
  </si>
  <si>
    <t>さくら２日葬 [SI]　プラン</t>
    <rPh sb="5" eb="6">
      <t>ソウ</t>
    </rPh>
    <phoneticPr fontId="1"/>
  </si>
  <si>
    <t>さくら２日葬 [II]　プラン</t>
    <rPh sb="5" eb="6">
      <t>ソウ</t>
    </rPh>
    <phoneticPr fontId="1"/>
  </si>
  <si>
    <t>すみれＬ　プラン</t>
    <phoneticPr fontId="19"/>
  </si>
  <si>
    <t>すみれM　プラン</t>
    <phoneticPr fontId="19"/>
  </si>
  <si>
    <t>すみれS　プラン</t>
    <phoneticPr fontId="19"/>
  </si>
  <si>
    <t>小菊　プラン</t>
    <rPh sb="0" eb="2">
      <t>コギク</t>
    </rPh>
    <phoneticPr fontId="1"/>
  </si>
  <si>
    <t>雅　１日葬 [NI]　プラン</t>
    <rPh sb="0" eb="1">
      <t>ミヤビ</t>
    </rPh>
    <phoneticPr fontId="1"/>
  </si>
  <si>
    <t>雅　１日葬 [TI]　プラン</t>
    <rPh sb="0" eb="1">
      <t>ミヤビ</t>
    </rPh>
    <phoneticPr fontId="1"/>
  </si>
  <si>
    <t>雅　２日葬 [SI]　プラン</t>
    <rPh sb="0" eb="1">
      <t>ミヤビ</t>
    </rPh>
    <phoneticPr fontId="1"/>
  </si>
  <si>
    <t>雅　２日葬 [II]　プラン</t>
    <rPh sb="0" eb="1">
      <t>ミヤビ</t>
    </rPh>
    <phoneticPr fontId="1"/>
  </si>
  <si>
    <t>清華１日葬 [NI]　プラン</t>
    <rPh sb="0" eb="1">
      <t>キヨシ</t>
    </rPh>
    <rPh sb="1" eb="2">
      <t>ハナ</t>
    </rPh>
    <phoneticPr fontId="1"/>
  </si>
  <si>
    <t>清華１日葬 [TI]　プラン</t>
    <rPh sb="0" eb="1">
      <t>キヨシ</t>
    </rPh>
    <rPh sb="1" eb="2">
      <t>ハナ</t>
    </rPh>
    <phoneticPr fontId="1"/>
  </si>
  <si>
    <t>清華２日葬 [SI]　プラン</t>
    <rPh sb="0" eb="1">
      <t>キヨシ</t>
    </rPh>
    <rPh sb="1" eb="2">
      <t>ハナ</t>
    </rPh>
    <phoneticPr fontId="1"/>
  </si>
  <si>
    <t>清華２日葬 [II]　プラン</t>
    <rPh sb="0" eb="1">
      <t>キヨシ</t>
    </rPh>
    <rPh sb="1" eb="2">
      <t>ハナ</t>
    </rPh>
    <phoneticPr fontId="1"/>
  </si>
  <si>
    <t>宝華１日葬 [NI]　プラン</t>
    <rPh sb="0" eb="1">
      <t>タカラ</t>
    </rPh>
    <rPh sb="1" eb="2">
      <t>ハナ</t>
    </rPh>
    <phoneticPr fontId="1"/>
  </si>
  <si>
    <t>宝華１日葬 [TI]　プラン</t>
    <rPh sb="0" eb="1">
      <t>タカラ</t>
    </rPh>
    <rPh sb="1" eb="2">
      <t>ハナ</t>
    </rPh>
    <phoneticPr fontId="1"/>
  </si>
  <si>
    <t>宝華２日葬 [SI]　プラン</t>
    <rPh sb="0" eb="1">
      <t>タカラ</t>
    </rPh>
    <rPh sb="1" eb="2">
      <t>ハナ</t>
    </rPh>
    <phoneticPr fontId="1"/>
  </si>
  <si>
    <t>宝華２日葬 [II]　プラン</t>
    <rPh sb="0" eb="1">
      <t>タカラ</t>
    </rPh>
    <rPh sb="1" eb="2">
      <t>ハナ</t>
    </rPh>
    <phoneticPr fontId="1"/>
  </si>
  <si>
    <t>華厳１日葬 [NI]　プラン</t>
    <rPh sb="0" eb="2">
      <t>ケゴン</t>
    </rPh>
    <phoneticPr fontId="1"/>
  </si>
  <si>
    <t>華厳１日葬 [TI]　プラン</t>
    <rPh sb="0" eb="2">
      <t>ケゴン</t>
    </rPh>
    <phoneticPr fontId="1"/>
  </si>
  <si>
    <t>華厳２日葬 [SI]　プラン</t>
    <rPh sb="0" eb="2">
      <t>ケゴン</t>
    </rPh>
    <phoneticPr fontId="1"/>
  </si>
  <si>
    <t>華厳２日葬 [II]　プラン</t>
    <rPh sb="0" eb="2">
      <t>ケゴン</t>
    </rPh>
    <phoneticPr fontId="1"/>
  </si>
  <si>
    <t>わかば1日葬 [NK]　プラン</t>
    <rPh sb="4" eb="5">
      <t>ニチ</t>
    </rPh>
    <rPh sb="5" eb="6">
      <t>ソウ</t>
    </rPh>
    <phoneticPr fontId="1"/>
  </si>
  <si>
    <t>わかば1日葬 [TK]　プラン</t>
    <rPh sb="4" eb="5">
      <t>ニチ</t>
    </rPh>
    <rPh sb="5" eb="6">
      <t>ソウ</t>
    </rPh>
    <phoneticPr fontId="1"/>
  </si>
  <si>
    <t>わかば2日葬 [SK]　プラン</t>
    <rPh sb="5" eb="6">
      <t>ソウ</t>
    </rPh>
    <phoneticPr fontId="1"/>
  </si>
  <si>
    <t>時間延長</t>
    <rPh sb="0" eb="4">
      <t>ジカンエンチョウ</t>
    </rPh>
    <phoneticPr fontId="19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</si>
  <si>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</si>
  <si>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9"/>
  </si>
  <si>
    <t>夏季-20kmまで</t>
    <rPh sb="0" eb="2">
      <t>カキ</t>
    </rPh>
    <phoneticPr fontId="19"/>
  </si>
  <si>
    <t>夏季-30kmまで</t>
    <rPh sb="0" eb="2">
      <t>カキ</t>
    </rPh>
    <phoneticPr fontId="19"/>
  </si>
  <si>
    <t>夏季-40kmまで</t>
    <rPh sb="0" eb="2">
      <t>カキ</t>
    </rPh>
    <phoneticPr fontId="19"/>
  </si>
  <si>
    <t>夏季深夜・冬季-10kmまで</t>
    <rPh sb="0" eb="2">
      <t>カキ</t>
    </rPh>
    <rPh sb="2" eb="4">
      <t>シンヤ</t>
    </rPh>
    <rPh sb="5" eb="7">
      <t>トウキ</t>
    </rPh>
    <phoneticPr fontId="19"/>
  </si>
  <si>
    <t>夏季深夜・冬季-20kmまで</t>
    <rPh sb="0" eb="2">
      <t>カキ</t>
    </rPh>
    <rPh sb="2" eb="4">
      <t>シンヤ</t>
    </rPh>
    <rPh sb="5" eb="7">
      <t>トウキ</t>
    </rPh>
    <phoneticPr fontId="19"/>
  </si>
  <si>
    <t>夏季深夜・冬季-30kmまで</t>
    <rPh sb="0" eb="2">
      <t>カキ</t>
    </rPh>
    <rPh sb="2" eb="4">
      <t>シンヤ</t>
    </rPh>
    <rPh sb="5" eb="7">
      <t>トウキ</t>
    </rPh>
    <phoneticPr fontId="19"/>
  </si>
  <si>
    <t>夏季深夜・冬季-40kmまで</t>
    <rPh sb="0" eb="2">
      <t>カキ</t>
    </rPh>
    <rPh sb="2" eb="4">
      <t>シンヤ</t>
    </rPh>
    <rPh sb="5" eb="7">
      <t>トウキ</t>
    </rPh>
    <phoneticPr fontId="19"/>
  </si>
  <si>
    <t>冬季深夜-40kmまで</t>
    <rPh sb="0" eb="2">
      <t>トウキ</t>
    </rPh>
    <rPh sb="2" eb="4">
      <t>シンヤ</t>
    </rPh>
    <phoneticPr fontId="19"/>
  </si>
  <si>
    <t>冬季深夜-10kmまで</t>
    <rPh sb="0" eb="2">
      <t>トウキ</t>
    </rPh>
    <rPh sb="2" eb="4">
      <t>シンヤ</t>
    </rPh>
    <phoneticPr fontId="19"/>
  </si>
  <si>
    <t>冬季深夜-20kmまで</t>
    <rPh sb="0" eb="2">
      <t>トウキ</t>
    </rPh>
    <rPh sb="2" eb="4">
      <t>シンヤ</t>
    </rPh>
    <phoneticPr fontId="19"/>
  </si>
  <si>
    <t>冬季深夜-30kmまで</t>
    <rPh sb="0" eb="2">
      <t>トウキ</t>
    </rPh>
    <rPh sb="2" eb="4">
      <t>シンヤ</t>
    </rPh>
    <phoneticPr fontId="19"/>
  </si>
  <si>
    <t>お寺様が2人以上の場合</t>
  </si>
  <si>
    <t>指定足袋のあるお寺さんの場合</t>
    <rPh sb="0" eb="4">
      <t>シテイタビ</t>
    </rPh>
    <rPh sb="8" eb="9">
      <t>テラ</t>
    </rPh>
    <rPh sb="12" eb="14">
      <t>バアイ</t>
    </rPh>
    <phoneticPr fontId="19"/>
  </si>
  <si>
    <t>浄土真宗以外の宗旨の場合</t>
  </si>
  <si>
    <t>お寺様にお食事を用意しない場合</t>
  </si>
  <si>
    <t>県立中央病院よりの搬送の場合</t>
    <phoneticPr fontId="19"/>
  </si>
  <si>
    <t>諸事情により日程が延びた場合</t>
    <phoneticPr fontId="19"/>
  </si>
  <si>
    <t>夏季10km以下はプランに含みます</t>
    <rPh sb="0" eb="2">
      <t>カキ</t>
    </rPh>
    <rPh sb="6" eb="8">
      <t>イカ</t>
    </rPh>
    <rPh sb="13" eb="14">
      <t>フク</t>
    </rPh>
    <phoneticPr fontId="19"/>
  </si>
  <si>
    <t>親族ﾊﾞｽ</t>
    <rPh sb="0" eb="2">
      <t>シンゾク</t>
    </rPh>
    <phoneticPr fontId="19"/>
  </si>
  <si>
    <t>Ｍサイズへ変更（175cmまで）</t>
    <rPh sb="5" eb="7">
      <t>ヘンコウ</t>
    </rPh>
    <phoneticPr fontId="19"/>
  </si>
  <si>
    <t>Lサイズへ変更（175cm以上）</t>
    <rPh sb="5" eb="7">
      <t>ヘンコウ</t>
    </rPh>
    <rPh sb="13" eb="15">
      <t>イジョウ</t>
    </rPh>
    <phoneticPr fontId="19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</si>
  <si>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</si>
  <si>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9"/>
  </si>
  <si>
    <t>香典返し</t>
    <rPh sb="0" eb="3">
      <t>コウデンガエ</t>
    </rPh>
    <phoneticPr fontId="19"/>
  </si>
  <si>
    <t>フルーツbox</t>
    <phoneticPr fontId="19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</si>
  <si>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</si>
  <si>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9"/>
  </si>
  <si>
    <t>持ち帰り用</t>
    <rPh sb="4" eb="5">
      <t>ヨウ</t>
    </rPh>
    <phoneticPr fontId="19"/>
  </si>
  <si>
    <t>持ち帰り用</t>
    <phoneticPr fontId="19"/>
  </si>
  <si>
    <t>一日葬／通夜なし</t>
    <rPh sb="0" eb="3">
      <t>イチニチソウ</t>
    </rPh>
    <rPh sb="4" eb="6">
      <t>ツヤ</t>
    </rPh>
    <phoneticPr fontId="19"/>
  </si>
  <si>
    <t>一日葬／小さなおつとめ</t>
    <rPh sb="0" eb="3">
      <t>イチニチソウ</t>
    </rPh>
    <rPh sb="4" eb="5">
      <t>チイ</t>
    </rPh>
    <phoneticPr fontId="19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</si>
  <si>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9"/>
  </si>
  <si>
    <t>故人様が2泊以上滞在される場合</t>
    <rPh sb="8" eb="10">
      <t>タイザイ</t>
    </rPh>
    <phoneticPr fontId="19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</si>
  <si>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9"/>
  </si>
  <si>
    <t>お香典のお返しの</t>
    <rPh sb="1" eb="3">
      <t>コウデン</t>
    </rPh>
    <rPh sb="5" eb="9">
      <t>カエシノシナ</t>
    </rPh>
    <phoneticPr fontId="1"/>
  </si>
  <si>
    <t>お香典のお返しの</t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</si>
  <si>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</si>
  <si>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9"/>
  </si>
  <si>
    <t>精進料理「絢」　お寺様の特別料理</t>
    <rPh sb="5" eb="6">
      <t>アヤ</t>
    </rPh>
    <rPh sb="9" eb="11">
      <t>テラサマ</t>
    </rPh>
    <rPh sb="12" eb="14">
      <t>トクベツ</t>
    </rPh>
    <rPh sb="14" eb="16">
      <t>リョウリ</t>
    </rPh>
    <phoneticPr fontId="1"/>
  </si>
  <si>
    <t>精進料理「楓」　お寺様の特別料理</t>
    <rPh sb="0" eb="4">
      <t>ショウジンリョウリ</t>
    </rPh>
    <rPh sb="5" eb="6">
      <t>カエデ</t>
    </rPh>
    <phoneticPr fontId="1"/>
  </si>
  <si>
    <t>混合料理「葵」　お寺様の特別料理</t>
    <rPh sb="0" eb="4">
      <t>コンゴウリョウリ</t>
    </rPh>
    <rPh sb="5" eb="6">
      <t>アオイ</t>
    </rPh>
    <phoneticPr fontId="1"/>
  </si>
  <si>
    <t>深夜・早朝などに直接ホールへ入られる場合</t>
    <rPh sb="0" eb="2">
      <t>シンヤ</t>
    </rPh>
    <rPh sb="3" eb="5">
      <t>ソウチョウ</t>
    </rPh>
    <phoneticPr fontId="19"/>
  </si>
  <si>
    <t>故人様の状態が良くない場合</t>
    <rPh sb="7" eb="8">
      <t>ヨ</t>
    </rPh>
    <phoneticPr fontId="19"/>
  </si>
  <si>
    <t>バス　(親族用)</t>
    <rPh sb="4" eb="7">
      <t>シンゾクヨウ</t>
    </rPh>
    <phoneticPr fontId="19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</si>
  <si>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</si>
  <si>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9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</si>
  <si>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</si>
  <si>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9"/>
  </si>
  <si>
    <t>お寺様を呼ばず、儀式はありません</t>
    <rPh sb="8" eb="10">
      <t>ギシキ</t>
    </rPh>
    <phoneticPr fontId="1"/>
  </si>
  <si>
    <t>家族親族の少人数で</t>
    <rPh sb="0" eb="2">
      <t>カゾク</t>
    </rPh>
    <rPh sb="2" eb="4">
      <t>シンゾク</t>
    </rPh>
    <rPh sb="5" eb="8">
      <t>ショウニンズウ</t>
    </rPh>
    <phoneticPr fontId="1"/>
  </si>
  <si>
    <t>お花を飾った祭壇で</t>
    <rPh sb="6" eb="8">
      <t>サイダン</t>
    </rPh>
    <phoneticPr fontId="19"/>
  </si>
  <si>
    <t>沢山のお花を飾った祭壇で</t>
    <rPh sb="0" eb="2">
      <t>タクサン</t>
    </rPh>
    <rPh sb="9" eb="11">
      <t>サイダン</t>
    </rPh>
    <phoneticPr fontId="1"/>
  </si>
  <si>
    <t>付き添いで泊まる方が2名以上の場合</t>
    <phoneticPr fontId="19"/>
  </si>
  <si>
    <t>回転燈篭</t>
    <rPh sb="0" eb="2">
      <t>カイテン</t>
    </rPh>
    <rPh sb="2" eb="4">
      <t>ドウロウ</t>
    </rPh>
    <phoneticPr fontId="19"/>
  </si>
  <si>
    <t>すみれ・小菊プランで自宅祭壇が必要な場合</t>
    <phoneticPr fontId="19"/>
  </si>
  <si>
    <t>すみれ・小菊プランで自宅仏壇にお花が必要な場合</t>
    <rPh sb="10" eb="12">
      <t>ジタク</t>
    </rPh>
    <rPh sb="12" eb="14">
      <t>ブツダン</t>
    </rPh>
    <phoneticPr fontId="19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</si>
  <si>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9"/>
  </si>
  <si>
    <t>式場とご自宅にお飾りいたします</t>
    <rPh sb="0" eb="2">
      <t>シキジョウ</t>
    </rPh>
    <rPh sb="4" eb="6">
      <t>ジタク</t>
    </rPh>
    <rPh sb="8" eb="9">
      <t>カザ</t>
    </rPh>
    <phoneticPr fontId="19"/>
  </si>
  <si>
    <t>サンプレアホール香典返し･引出物</t>
    <phoneticPr fontId="19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</si>
  <si>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9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</si>
  <si>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</si>
  <si>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家族中心の少人数で１日葬／小さなおつとめ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</si>
  <si>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お花を飾る１日葬／小さなおつとめ</t>
    <phoneticPr fontId="1"/>
  </si>
  <si>
    <t>沢山のお花を飾る１日葬／通夜なし</t>
    <rPh sb="0" eb="2">
      <t>タクサン</t>
    </rPh>
    <phoneticPr fontId="1"/>
  </si>
  <si>
    <t>沢山のお花を飾る１日葬／小さなおつとめ</t>
    <rPh sb="0" eb="2">
      <t>タクサン</t>
    </rPh>
    <phoneticPr fontId="1"/>
  </si>
  <si>
    <t>白木祭壇を使用します</t>
    <phoneticPr fontId="1"/>
  </si>
  <si>
    <t>白木祭壇を使用する１日葬／小さなおつとめ</t>
    <phoneticPr fontId="1"/>
  </si>
  <si>
    <t>お花を飾る１日葬／通夜なし</t>
    <phoneticPr fontId="1"/>
  </si>
  <si>
    <t>白木祭壇を使用する１日葬／通夜なし</t>
    <phoneticPr fontId="1"/>
  </si>
  <si>
    <t xml:space="preserve"> 葬儀/ご親族で</t>
    <rPh sb="1" eb="3">
      <t>ソウギ</t>
    </rPh>
    <rPh sb="5" eb="7">
      <t>シンゾク</t>
    </rPh>
    <phoneticPr fontId="19"/>
  </si>
  <si>
    <t>二日葬</t>
    <rPh sb="0" eb="2">
      <t>フツカ</t>
    </rPh>
    <rPh sb="1" eb="2">
      <t>ニチ</t>
    </rPh>
    <rPh sb="2" eb="3">
      <t>ソウ</t>
    </rPh>
    <phoneticPr fontId="19"/>
  </si>
  <si>
    <t xml:space="preserve"> 通夜/ご親族で</t>
    <rPh sb="1" eb="3">
      <t>ツヤ</t>
    </rPh>
    <rPh sb="5" eb="7">
      <t>シンゾク</t>
    </rPh>
    <phoneticPr fontId="19"/>
  </si>
  <si>
    <t>サンプレアホール家族葬プラン</t>
    <rPh sb="8" eb="10">
      <t>カゾク</t>
    </rPh>
    <phoneticPr fontId="19"/>
  </si>
  <si>
    <t>ご親戚の皆様から頂く生花・かご盛は引出物の</t>
    <rPh sb="17" eb="20">
      <t>ヒキデモノ</t>
    </rPh>
    <phoneticPr fontId="1"/>
  </si>
  <si>
    <t>花束・袋詰めとして、事前にご用意させて</t>
    <rPh sb="0" eb="2">
      <t>ハナタバ</t>
    </rPh>
    <rPh sb="3" eb="5">
      <t>フクロヅ</t>
    </rPh>
    <rPh sb="14" eb="16">
      <t>ヨウイ</t>
    </rPh>
    <phoneticPr fontId="1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</si>
  <si>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</si>
  <si>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r>
      <t>宝華プラン【家族葬】&lt; Ｓ Ｋ &gt;　</t>
    </r>
    <r>
      <rPr>
        <sz val="26"/>
        <color theme="1"/>
        <rFont val="HGP平成明朝体W9"/>
        <family val="1"/>
        <charset val="128"/>
      </rPr>
      <t>簡単見積書</t>
    </r>
    <rPh sb="6" eb="9">
      <t>カゾクソウ</t>
    </rPh>
    <rPh sb="18" eb="23">
      <t>カンタンミツモリショ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</si>
</sst>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333333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26"/>
      <color theme="1"/>
      <name val="HGP平成明朝体W9"/>
      <family val="1"/>
      <charset val="128"/>
    </font>
    <font>
      <b/>
      <sz val="14"/>
      <color rgb="FFFF0000"/>
      <name val="HGP平成明朝体W9"/>
      <family val="1"/>
      <charset val="128"/>
    </font>
    <font>
      <sz val="26"/>
      <color theme="1"/>
      <name val="HGP平成明朝体W9"/>
      <family val="1"/>
      <charset val="128"/>
    </font>
    <font>
      <b/>
      <sz val="24"/>
      <name val="HGP平成明朝体W9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shrinkToFit="1"/>
      <protection locked="0"/>
    </xf>
    <xf numFmtId="178" fontId="5" fillId="0" borderId="0" xfId="0" applyNumberFormat="1" applyFo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178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6" fontId="6" fillId="2" borderId="8" xfId="2" applyFont="1" applyFill="1" applyBorder="1" applyAlignment="1" applyProtection="1">
      <alignment horizontal="center" vertical="center"/>
      <protection locked="0"/>
    </xf>
    <xf numFmtId="6" fontId="6" fillId="2" borderId="3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8" fontId="7" fillId="0" borderId="8" xfId="1" applyNumberFormat="1" applyFont="1" applyBorder="1" applyAlignment="1" applyProtection="1">
      <alignment horizontal="right" vertical="center" shrinkToFit="1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178" fontId="7" fillId="6" borderId="8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left" vertical="center" indent="1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Protection="1">
      <alignment vertical="center"/>
      <protection locked="0"/>
    </xf>
    <xf numFmtId="178" fontId="5" fillId="0" borderId="8" xfId="0" applyNumberFormat="1" applyFont="1" applyBorder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7" fillId="7" borderId="13" xfId="0" applyFont="1" applyFill="1" applyBorder="1" applyAlignment="1" applyProtection="1">
      <alignment vertical="center" shrinkToFit="1"/>
      <protection locked="0"/>
    </xf>
    <xf numFmtId="0" fontId="5" fillId="0" borderId="8" xfId="0" applyFont="1" applyBorder="1" applyProtection="1">
      <alignment vertical="center"/>
      <protection locked="0"/>
    </xf>
    <xf numFmtId="176" fontId="7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7" borderId="17" xfId="0" applyFont="1" applyFill="1" applyBorder="1" applyAlignment="1" applyProtection="1">
      <alignment vertical="center" shrinkToFit="1"/>
      <protection locked="0"/>
    </xf>
    <xf numFmtId="0" fontId="7" fillId="6" borderId="8" xfId="0" applyFont="1" applyFill="1" applyBorder="1" applyAlignment="1" applyProtection="1">
      <alignment horizontal="center" vertical="center" shrinkToFit="1"/>
      <protection locked="0"/>
    </xf>
    <xf numFmtId="0" fontId="7" fillId="7" borderId="0" xfId="0" applyFont="1" applyFill="1" applyAlignment="1" applyProtection="1">
      <alignment vertical="center" shrinkToFit="1"/>
      <protection locked="0"/>
    </xf>
    <xf numFmtId="0" fontId="5" fillId="2" borderId="8" xfId="0" applyFont="1" applyFill="1" applyBorder="1" applyProtection="1">
      <alignment vertical="center"/>
      <protection locked="0"/>
    </xf>
    <xf numFmtId="178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6" fontId="6" fillId="2" borderId="0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6" fontId="5" fillId="0" borderId="0" xfId="0" applyNumberFormat="1" applyFont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6" fontId="8" fillId="0" borderId="0" xfId="0" applyNumberFormat="1" applyFont="1" applyProtection="1">
      <alignment vertical="center"/>
      <protection locked="0"/>
    </xf>
    <xf numFmtId="178" fontId="7" fillId="0" borderId="0" xfId="0" applyNumberFormat="1" applyFont="1" applyProtection="1">
      <alignment vertical="center"/>
      <protection locked="0"/>
    </xf>
    <xf numFmtId="6" fontId="3" fillId="0" borderId="0" xfId="2" applyFont="1" applyBorder="1" applyAlignment="1" applyProtection="1">
      <protection locked="0"/>
    </xf>
    <xf numFmtId="6" fontId="7" fillId="0" borderId="0" xfId="0" applyNumberFormat="1" applyFo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center"/>
      <protection locked="0"/>
    </xf>
    <xf numFmtId="178" fontId="5" fillId="5" borderId="0" xfId="0" applyNumberFormat="1" applyFont="1" applyFill="1" applyAlignment="1" applyProtection="1">
      <alignment horizontal="right" vertical="center"/>
      <protection locked="0"/>
    </xf>
    <xf numFmtId="0" fontId="5" fillId="5" borderId="0" xfId="0" applyFont="1" applyFill="1" applyProtection="1">
      <alignment vertical="center"/>
      <protection locked="0"/>
    </xf>
    <xf numFmtId="0" fontId="7" fillId="7" borderId="8" xfId="0" applyFont="1" applyFill="1" applyBorder="1" applyAlignment="1" applyProtection="1">
      <alignment vertical="center" shrinkToFi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178" fontId="7" fillId="0" borderId="0" xfId="1" applyNumberFormat="1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178" fontId="7" fillId="6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6" borderId="0" xfId="0" applyFont="1" applyFill="1" applyAlignment="1" applyProtection="1">
      <alignment horizontal="center" vertical="center" shrinkToFit="1"/>
      <protection locked="0"/>
    </xf>
    <xf numFmtId="0" fontId="11" fillId="7" borderId="2" xfId="0" applyFont="1" applyFill="1" applyBorder="1" applyAlignment="1" applyProtection="1">
      <alignment vertical="center" shrinkToFit="1"/>
      <protection locked="0"/>
    </xf>
    <xf numFmtId="0" fontId="11" fillId="7" borderId="4" xfId="0" applyFont="1" applyFill="1" applyBorder="1" applyAlignment="1" applyProtection="1">
      <alignment vertical="center" shrinkToFit="1"/>
      <protection locked="0"/>
    </xf>
    <xf numFmtId="0" fontId="11" fillId="7" borderId="7" xfId="0" applyFont="1" applyFill="1" applyBorder="1" applyAlignment="1" applyProtection="1">
      <alignment vertical="center" shrinkToFit="1"/>
      <protection locked="0"/>
    </xf>
    <xf numFmtId="178" fontId="5" fillId="0" borderId="8" xfId="0" applyNumberFormat="1" applyFont="1" applyBorder="1">
      <alignment vertical="center"/>
    </xf>
    <xf numFmtId="0" fontId="5" fillId="0" borderId="8" xfId="0" applyFont="1" applyBorder="1">
      <alignment vertical="center"/>
    </xf>
    <xf numFmtId="177" fontId="7" fillId="0" borderId="8" xfId="0" applyNumberFormat="1" applyFont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>
      <alignment vertical="center"/>
    </xf>
    <xf numFmtId="0" fontId="5" fillId="0" borderId="0" xfId="0" applyFont="1">
      <alignment vertical="center"/>
    </xf>
    <xf numFmtId="178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6" fontId="6" fillId="2" borderId="8" xfId="2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78" fontId="7" fillId="0" borderId="8" xfId="1" applyNumberFormat="1" applyFont="1" applyBorder="1" applyAlignment="1" applyProtection="1">
      <alignment horizontal="right" vertical="center" shrinkToFit="1"/>
    </xf>
    <xf numFmtId="0" fontId="7" fillId="0" borderId="8" xfId="0" applyFont="1" applyBorder="1" applyAlignment="1">
      <alignment horizontal="left" vertical="center" indent="1" shrinkToFit="1"/>
    </xf>
    <xf numFmtId="178" fontId="7" fillId="6" borderId="8" xfId="1" applyNumberFormat="1" applyFont="1" applyFill="1" applyBorder="1" applyAlignment="1" applyProtection="1">
      <alignment horizontal="right" vertical="center" shrinkToFit="1"/>
    </xf>
    <xf numFmtId="0" fontId="7" fillId="6" borderId="8" xfId="0" applyFont="1" applyFill="1" applyBorder="1" applyAlignment="1">
      <alignment horizontal="left" vertical="center" indent="1" shrinkToFit="1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7" fillId="6" borderId="8" xfId="0" applyFont="1" applyFill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Border="1">
      <alignment vertical="center"/>
    </xf>
    <xf numFmtId="0" fontId="5" fillId="0" borderId="10" xfId="0" applyFont="1" applyBorder="1">
      <alignment vertical="center"/>
    </xf>
    <xf numFmtId="6" fontId="5" fillId="0" borderId="8" xfId="0" applyNumberFormat="1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6" fontId="8" fillId="0" borderId="8" xfId="0" applyNumberFormat="1" applyFont="1" applyBorder="1">
      <alignment vertical="center"/>
    </xf>
    <xf numFmtId="178" fontId="7" fillId="0" borderId="8" xfId="0" applyNumberFormat="1" applyFont="1" applyBorder="1">
      <alignment vertical="center"/>
    </xf>
    <xf numFmtId="6" fontId="3" fillId="0" borderId="8" xfId="2" applyFont="1" applyBorder="1" applyAlignment="1" applyProtection="1"/>
    <xf numFmtId="6" fontId="7" fillId="0" borderId="8" xfId="0" applyNumberFormat="1" applyFont="1" applyBorder="1">
      <alignment vertical="center"/>
    </xf>
    <xf numFmtId="0" fontId="5" fillId="4" borderId="8" xfId="0" applyFont="1" applyFill="1" applyBorder="1" applyAlignment="1">
      <alignment horizontal="right" vertical="center"/>
    </xf>
    <xf numFmtId="178" fontId="5" fillId="5" borderId="8" xfId="0" applyNumberFormat="1" applyFont="1" applyFill="1" applyBorder="1" applyAlignment="1">
      <alignment horizontal="right" vertical="center"/>
    </xf>
    <xf numFmtId="0" fontId="5" fillId="5" borderId="8" xfId="0" applyFont="1" applyFill="1" applyBorder="1">
      <alignment vertical="center"/>
    </xf>
    <xf numFmtId="58" fontId="5" fillId="0" borderId="0" xfId="0" applyNumberFormat="1" applyFont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0" fillId="12" borderId="30" xfId="0" applyFont="1" applyFill="1" applyBorder="1" applyAlignment="1" applyProtection="1">
      <alignment horizontal="center" vertical="center" shrinkToFit="1"/>
      <protection locked="0"/>
    </xf>
    <xf numFmtId="176" fontId="7" fillId="0" borderId="20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20" fillId="11" borderId="31" xfId="0" applyFont="1" applyFill="1" applyBorder="1" applyAlignment="1" applyProtection="1">
      <alignment horizontal="center" vertical="center" shrinkToFit="1"/>
      <protection locked="0"/>
    </xf>
    <xf numFmtId="177" fontId="7" fillId="0" borderId="0" xfId="1" applyNumberFormat="1" applyFont="1" applyFill="1" applyBorder="1" applyAlignment="1" applyProtection="1">
      <alignment horizontal="right" vertical="center" shrinkToFit="1"/>
    </xf>
    <xf numFmtId="0" fontId="7" fillId="0" borderId="0" xfId="0" applyFont="1" applyAlignment="1">
      <alignment vertical="center" shrinkToFit="1"/>
    </xf>
    <xf numFmtId="177" fontId="7" fillId="0" borderId="13" xfId="1" applyNumberFormat="1" applyFont="1" applyFill="1" applyBorder="1" applyAlignment="1" applyProtection="1">
      <alignment horizontal="right" vertical="center" shrinkToFit="1"/>
    </xf>
    <xf numFmtId="0" fontId="7" fillId="0" borderId="29" xfId="0" applyFont="1" applyBorder="1" applyAlignment="1">
      <alignment vertical="center" shrinkToFit="1"/>
    </xf>
    <xf numFmtId="177" fontId="7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20" fillId="13" borderId="31" xfId="0" applyFont="1" applyFill="1" applyBorder="1" applyAlignment="1" applyProtection="1">
      <alignment horizontal="center" vertical="center" shrinkToFit="1"/>
      <protection locked="0"/>
    </xf>
    <xf numFmtId="0" fontId="20" fillId="14" borderId="31" xfId="0" applyFont="1" applyFill="1" applyBorder="1" applyAlignment="1" applyProtection="1">
      <alignment horizontal="center" vertical="center" shrinkToFit="1"/>
      <protection locked="0"/>
    </xf>
    <xf numFmtId="6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7" fontId="11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20" fillId="16" borderId="30" xfId="0" applyFont="1" applyFill="1" applyBorder="1" applyAlignment="1" applyProtection="1">
      <alignment horizontal="center" vertical="center" shrinkToFit="1"/>
      <protection locked="0"/>
    </xf>
    <xf numFmtId="0" fontId="5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centerContinuous" vertical="center"/>
      <protection locked="0"/>
    </xf>
    <xf numFmtId="6" fontId="16" fillId="0" borderId="0" xfId="0" applyNumberFormat="1" applyFont="1">
      <alignment vertical="center"/>
    </xf>
    <xf numFmtId="0" fontId="5" fillId="3" borderId="0" xfId="0" applyFont="1" applyFill="1" applyProtection="1">
      <alignment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177" fontId="7" fillId="3" borderId="0" xfId="1" applyNumberFormat="1" applyFont="1" applyFill="1" applyBorder="1" applyAlignment="1" applyProtection="1">
      <alignment horizontal="right" vertical="center" shrinkToFit="1"/>
    </xf>
    <xf numFmtId="178" fontId="7" fillId="3" borderId="0" xfId="0" applyNumberFormat="1" applyFont="1" applyFill="1" applyProtection="1">
      <alignment vertical="center"/>
      <protection locked="0"/>
    </xf>
    <xf numFmtId="176" fontId="7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0" xfId="0" applyFont="1" applyFill="1" applyAlignment="1">
      <alignment vertical="center" shrinkToFit="1"/>
    </xf>
    <xf numFmtId="0" fontId="5" fillId="3" borderId="0" xfId="0" applyFont="1" applyFill="1" applyAlignment="1" applyProtection="1">
      <alignment horizontal="centerContinuous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3" borderId="5" xfId="0" applyFont="1" applyFill="1" applyBorder="1" applyProtection="1">
      <alignment vertical="center"/>
      <protection locked="0"/>
    </xf>
    <xf numFmtId="0" fontId="13" fillId="3" borderId="0" xfId="0" applyFont="1" applyFill="1" applyAlignment="1">
      <alignment horizontal="centerContinuous" vertical="center"/>
    </xf>
    <xf numFmtId="0" fontId="10" fillId="3" borderId="0" xfId="0" applyFont="1" applyFill="1" applyAlignment="1">
      <alignment horizontal="center" vertical="center"/>
    </xf>
    <xf numFmtId="0" fontId="5" fillId="3" borderId="10" xfId="0" applyFont="1" applyFill="1" applyBorder="1" applyProtection="1">
      <alignment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177" fontId="11" fillId="3" borderId="10" xfId="1" applyNumberFormat="1" applyFont="1" applyFill="1" applyBorder="1" applyAlignment="1" applyProtection="1">
      <alignment horizontal="right" vertical="center" shrinkToFit="1"/>
      <protection locked="0"/>
    </xf>
    <xf numFmtId="176" fontId="11" fillId="3" borderId="10" xfId="1" applyNumberFormat="1" applyFont="1" applyFill="1" applyBorder="1" applyAlignment="1" applyProtection="1">
      <alignment horizontal="right" vertical="center" shrinkToFit="1"/>
      <protection locked="0"/>
    </xf>
    <xf numFmtId="177" fontId="7" fillId="3" borderId="10" xfId="1" applyNumberFormat="1" applyFont="1" applyFill="1" applyBorder="1" applyAlignment="1" applyProtection="1">
      <alignment horizontal="right" vertical="center" shrinkToFit="1"/>
    </xf>
    <xf numFmtId="0" fontId="11" fillId="3" borderId="10" xfId="0" applyFont="1" applyFill="1" applyBorder="1" applyAlignment="1">
      <alignment vertical="center" shrinkToFit="1"/>
    </xf>
    <xf numFmtId="0" fontId="5" fillId="3" borderId="2" xfId="0" applyFont="1" applyFill="1" applyBorder="1" applyProtection="1">
      <alignment vertical="center"/>
      <protection locked="0"/>
    </xf>
    <xf numFmtId="0" fontId="5" fillId="3" borderId="3" xfId="0" applyFont="1" applyFill="1" applyBorder="1" applyProtection="1">
      <alignment vertical="center"/>
      <protection locked="0"/>
    </xf>
    <xf numFmtId="0" fontId="5" fillId="3" borderId="4" xfId="0" applyFont="1" applyFill="1" applyBorder="1" applyProtection="1">
      <alignment vertical="center"/>
      <protection locked="0"/>
    </xf>
    <xf numFmtId="0" fontId="5" fillId="3" borderId="6" xfId="0" applyFont="1" applyFill="1" applyBorder="1" applyProtection="1">
      <alignment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177" fontId="11" fillId="3" borderId="6" xfId="1" applyNumberFormat="1" applyFont="1" applyFill="1" applyBorder="1" applyAlignment="1" applyProtection="1">
      <alignment horizontal="right" vertical="center" shrinkToFit="1"/>
      <protection locked="0"/>
    </xf>
    <xf numFmtId="176" fontId="11" fillId="3" borderId="6" xfId="1" applyNumberFormat="1" applyFont="1" applyFill="1" applyBorder="1" applyAlignment="1" applyProtection="1">
      <alignment horizontal="right" vertical="center" shrinkToFit="1"/>
      <protection locked="0"/>
    </xf>
    <xf numFmtId="177" fontId="7" fillId="3" borderId="6" xfId="1" applyNumberFormat="1" applyFont="1" applyFill="1" applyBorder="1" applyAlignment="1" applyProtection="1">
      <alignment horizontal="right" vertical="center" shrinkToFit="1"/>
    </xf>
    <xf numFmtId="0" fontId="11" fillId="3" borderId="6" xfId="0" applyFont="1" applyFill="1" applyBorder="1" applyAlignment="1">
      <alignment vertical="center" shrinkToFit="1"/>
    </xf>
    <xf numFmtId="0" fontId="5" fillId="3" borderId="7" xfId="0" applyFont="1" applyFill="1" applyBorder="1" applyProtection="1">
      <alignment vertical="center"/>
      <protection locked="0"/>
    </xf>
    <xf numFmtId="0" fontId="5" fillId="6" borderId="58" xfId="0" applyFont="1" applyFill="1" applyBorder="1" applyProtection="1">
      <alignment vertical="center"/>
      <protection locked="0"/>
    </xf>
    <xf numFmtId="0" fontId="10" fillId="6" borderId="59" xfId="0" applyFont="1" applyFill="1" applyBorder="1" applyAlignment="1">
      <alignment horizontal="centerContinuous" vertical="center"/>
    </xf>
    <xf numFmtId="6" fontId="10" fillId="6" borderId="60" xfId="2" applyFont="1" applyFill="1" applyBorder="1" applyAlignment="1" applyProtection="1">
      <alignment horizontal="center" vertical="center"/>
    </xf>
    <xf numFmtId="0" fontId="5" fillId="6" borderId="61" xfId="0" applyFont="1" applyFill="1" applyBorder="1" applyProtection="1">
      <alignment vertical="center"/>
      <protection locked="0"/>
    </xf>
    <xf numFmtId="0" fontId="14" fillId="6" borderId="62" xfId="0" applyFont="1" applyFill="1" applyBorder="1">
      <alignment vertical="center"/>
    </xf>
    <xf numFmtId="0" fontId="14" fillId="6" borderId="63" xfId="0" applyFont="1" applyFill="1" applyBorder="1">
      <alignment vertical="center"/>
    </xf>
    <xf numFmtId="0" fontId="18" fillId="0" borderId="0" xfId="0" applyFont="1" applyAlignment="1" applyProtection="1">
      <alignment horizontal="left" vertical="center"/>
      <protection locked="0"/>
    </xf>
    <xf numFmtId="177" fontId="24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4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8" fillId="0" borderId="0" xfId="1" applyNumberFormat="1" applyFont="1" applyFill="1" applyBorder="1" applyAlignment="1" applyProtection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6" fillId="0" borderId="0" xfId="0" applyFont="1" applyProtection="1">
      <alignment vertical="center"/>
      <protection locked="0"/>
    </xf>
    <xf numFmtId="6" fontId="28" fillId="0" borderId="0" xfId="0" applyNumberFormat="1" applyFont="1">
      <alignment vertical="center"/>
    </xf>
    <xf numFmtId="0" fontId="18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7" fillId="7" borderId="8" xfId="0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38" xfId="0" applyFont="1" applyBorder="1" applyProtection="1">
      <alignment vertical="center"/>
      <protection locked="0"/>
    </xf>
    <xf numFmtId="0" fontId="11" fillId="7" borderId="66" xfId="0" applyFont="1" applyFill="1" applyBorder="1" applyAlignment="1" applyProtection="1">
      <alignment vertical="center" shrinkToFit="1"/>
      <protection locked="0"/>
    </xf>
    <xf numFmtId="0" fontId="11" fillId="7" borderId="24" xfId="0" applyFont="1" applyFill="1" applyBorder="1" applyAlignment="1" applyProtection="1">
      <alignment vertical="center" shrinkToFit="1"/>
      <protection locked="0"/>
    </xf>
    <xf numFmtId="0" fontId="11" fillId="7" borderId="36" xfId="0" applyFont="1" applyFill="1" applyBorder="1" applyAlignment="1" applyProtection="1">
      <alignment vertical="center" shrinkToFit="1"/>
      <protection locked="0"/>
    </xf>
    <xf numFmtId="178" fontId="7" fillId="7" borderId="25" xfId="0" applyNumberFormat="1" applyFont="1" applyFill="1" applyBorder="1" applyProtection="1">
      <alignment vertical="center"/>
      <protection locked="0"/>
    </xf>
    <xf numFmtId="177" fontId="11" fillId="7" borderId="26" xfId="1" applyNumberFormat="1" applyFont="1" applyFill="1" applyBorder="1" applyAlignment="1" applyProtection="1">
      <alignment horizontal="right" vertical="center" shrinkToFit="1"/>
      <protection locked="0"/>
    </xf>
    <xf numFmtId="177" fontId="7" fillId="7" borderId="26" xfId="1" applyNumberFormat="1" applyFont="1" applyFill="1" applyBorder="1" applyAlignment="1" applyProtection="1">
      <alignment horizontal="right" vertical="center" shrinkToFit="1"/>
      <protection locked="0"/>
    </xf>
    <xf numFmtId="178" fontId="5" fillId="0" borderId="26" xfId="0" applyNumberFormat="1" applyFont="1" applyBorder="1" applyProtection="1">
      <alignment vertical="center"/>
      <protection locked="0"/>
    </xf>
    <xf numFmtId="178" fontId="7" fillId="7" borderId="27" xfId="0" applyNumberFormat="1" applyFont="1" applyFill="1" applyBorder="1" applyProtection="1">
      <alignment vertical="center"/>
      <protection locked="0"/>
    </xf>
    <xf numFmtId="178" fontId="7" fillId="7" borderId="39" xfId="0" applyNumberFormat="1" applyFont="1" applyFill="1" applyBorder="1" applyProtection="1">
      <alignment vertical="center"/>
      <protection locked="0"/>
    </xf>
    <xf numFmtId="177" fontId="7" fillId="7" borderId="27" xfId="1" applyNumberFormat="1" applyFont="1" applyFill="1" applyBorder="1" applyAlignment="1" applyProtection="1">
      <alignment horizontal="right" vertical="center" shrinkToFit="1"/>
      <protection locked="0"/>
    </xf>
    <xf numFmtId="178" fontId="7" fillId="7" borderId="26" xfId="0" applyNumberFormat="1" applyFont="1" applyFill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44" xfId="0" applyFont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 applyProtection="1">
      <alignment horizontal="left" vertical="center" shrinkToFit="1"/>
      <protection locked="0"/>
    </xf>
    <xf numFmtId="0" fontId="7" fillId="0" borderId="38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11" fillId="7" borderId="28" xfId="0" applyFont="1" applyFill="1" applyBorder="1" applyAlignment="1" applyProtection="1">
      <alignment vertical="center" shrinkToFit="1"/>
      <protection locked="0"/>
    </xf>
    <xf numFmtId="0" fontId="7" fillId="0" borderId="32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178" fontId="5" fillId="0" borderId="1" xfId="0" applyNumberFormat="1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78" fontId="5" fillId="0" borderId="3" xfId="0" applyNumberFormat="1" applyFont="1" applyBorder="1" applyProtection="1">
      <alignment vertical="center"/>
      <protection locked="0"/>
    </xf>
    <xf numFmtId="178" fontId="5" fillId="0" borderId="5" xfId="0" applyNumberFormat="1" applyFont="1" applyBorder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7" fillId="7" borderId="44" xfId="0" applyFont="1" applyFill="1" applyBorder="1" applyAlignment="1" applyProtection="1">
      <alignment vertical="center" shrinkToFit="1"/>
      <protection locked="0"/>
    </xf>
    <xf numFmtId="0" fontId="7" fillId="0" borderId="37" xfId="0" applyFont="1" applyBorder="1" applyAlignment="1" applyProtection="1">
      <alignment vertical="center" shrinkToFit="1"/>
      <protection locked="0"/>
    </xf>
    <xf numFmtId="6" fontId="30" fillId="3" borderId="0" xfId="2" applyFont="1" applyFill="1" applyBorder="1" applyAlignment="1" applyProtection="1">
      <alignment horizontal="right" vertical="center"/>
    </xf>
    <xf numFmtId="176" fontId="31" fillId="3" borderId="0" xfId="0" applyNumberFormat="1" applyFont="1" applyFill="1" applyAlignment="1">
      <alignment horizontal="right" vertical="center"/>
    </xf>
    <xf numFmtId="177" fontId="18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8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Alignment="1">
      <alignment horizontal="left" vertical="center" shrinkToFit="1"/>
    </xf>
    <xf numFmtId="0" fontId="24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176" fontId="7" fillId="0" borderId="71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71" xfId="1" applyNumberFormat="1" applyFont="1" applyFill="1" applyBorder="1" applyAlignment="1" applyProtection="1">
      <alignment horizontal="right" vertical="center" shrinkToFit="1"/>
    </xf>
    <xf numFmtId="0" fontId="7" fillId="0" borderId="72" xfId="0" applyFont="1" applyBorder="1" applyAlignment="1">
      <alignment vertical="center" shrinkToFit="1"/>
    </xf>
    <xf numFmtId="0" fontId="7" fillId="0" borderId="76" xfId="0" applyFont="1" applyBorder="1" applyAlignment="1" applyProtection="1">
      <alignment vertical="center" shrinkToFit="1"/>
      <protection locked="0"/>
    </xf>
    <xf numFmtId="177" fontId="7" fillId="0" borderId="76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76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76" xfId="1" applyNumberFormat="1" applyFont="1" applyFill="1" applyBorder="1" applyAlignment="1" applyProtection="1">
      <alignment horizontal="right" vertical="center" shrinkToFit="1"/>
    </xf>
    <xf numFmtId="0" fontId="7" fillId="0" borderId="77" xfId="0" applyFont="1" applyBorder="1" applyAlignment="1">
      <alignment vertical="center" shrinkToFit="1"/>
    </xf>
    <xf numFmtId="0" fontId="7" fillId="0" borderId="79" xfId="0" applyFont="1" applyBorder="1" applyAlignment="1">
      <alignment vertical="center" shrinkToFit="1"/>
    </xf>
    <xf numFmtId="0" fontId="5" fillId="0" borderId="78" xfId="0" applyFont="1" applyBorder="1" applyProtection="1">
      <alignment vertical="center"/>
      <protection locked="0"/>
    </xf>
    <xf numFmtId="0" fontId="5" fillId="0" borderId="79" xfId="0" applyFont="1" applyBorder="1" applyProtection="1">
      <alignment vertical="center"/>
      <protection locked="0"/>
    </xf>
    <xf numFmtId="0" fontId="9" fillId="0" borderId="79" xfId="0" applyFont="1" applyBorder="1" applyAlignment="1" applyProtection="1">
      <alignment shrinkToFit="1"/>
      <protection locked="0"/>
    </xf>
    <xf numFmtId="0" fontId="32" fillId="8" borderId="30" xfId="0" applyFont="1" applyFill="1" applyBorder="1" applyAlignment="1" applyProtection="1">
      <alignment horizontal="center" vertical="center" shrinkToFit="1"/>
      <protection locked="0"/>
    </xf>
    <xf numFmtId="0" fontId="32" fillId="8" borderId="9" xfId="0" applyFont="1" applyFill="1" applyBorder="1" applyAlignment="1" applyProtection="1">
      <alignment horizontal="center" vertical="center"/>
      <protection locked="0"/>
    </xf>
    <xf numFmtId="6" fontId="32" fillId="8" borderId="9" xfId="2" applyFont="1" applyFill="1" applyBorder="1" applyAlignment="1" applyProtection="1">
      <alignment horizontal="center" vertical="center"/>
      <protection locked="0"/>
    </xf>
    <xf numFmtId="0" fontId="32" fillId="8" borderId="34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9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3" xfId="0" applyBorder="1" applyAlignment="1">
      <alignment vertical="center" shrinkToFit="1"/>
    </xf>
    <xf numFmtId="0" fontId="32" fillId="10" borderId="30" xfId="0" applyFont="1" applyFill="1" applyBorder="1" applyAlignment="1" applyProtection="1">
      <alignment horizontal="center" vertical="center" shrinkToFit="1"/>
      <protection locked="0"/>
    </xf>
    <xf numFmtId="0" fontId="32" fillId="10" borderId="9" xfId="0" applyFont="1" applyFill="1" applyBorder="1" applyAlignment="1" applyProtection="1">
      <alignment horizontal="center" vertical="center"/>
      <protection locked="0"/>
    </xf>
    <xf numFmtId="6" fontId="32" fillId="10" borderId="9" xfId="2" applyFont="1" applyFill="1" applyBorder="1" applyAlignment="1" applyProtection="1">
      <alignment horizontal="center" vertical="center"/>
      <protection locked="0"/>
    </xf>
    <xf numFmtId="0" fontId="32" fillId="10" borderId="34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2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2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20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21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21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2" fillId="9" borderId="30" xfId="0" applyFont="1" applyFill="1" applyBorder="1" applyAlignment="1" applyProtection="1">
      <alignment horizontal="center" vertical="center" shrinkToFit="1"/>
      <protection locked="0"/>
    </xf>
    <xf numFmtId="0" fontId="32" fillId="9" borderId="9" xfId="0" applyFont="1" applyFill="1" applyBorder="1" applyAlignment="1" applyProtection="1">
      <alignment horizontal="center" vertical="center"/>
      <protection locked="0"/>
    </xf>
    <xf numFmtId="0" fontId="32" fillId="9" borderId="67" xfId="0" applyFont="1" applyFill="1" applyBorder="1" applyAlignment="1" applyProtection="1">
      <alignment horizontal="center" vertical="center"/>
      <protection locked="0"/>
    </xf>
    <xf numFmtId="6" fontId="32" fillId="9" borderId="9" xfId="2" applyFont="1" applyFill="1" applyBorder="1" applyAlignment="1" applyProtection="1">
      <alignment horizontal="center" vertical="center"/>
      <protection locked="0"/>
    </xf>
    <xf numFmtId="0" fontId="32" fillId="9" borderId="34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Protection="1">
      <alignment vertical="center"/>
      <protection locked="0"/>
    </xf>
    <xf numFmtId="0" fontId="32" fillId="0" borderId="0" xfId="0" applyFont="1" applyAlignment="1" applyProtection="1">
      <alignment horizontal="centerContinuous" vertical="center"/>
      <protection locked="0"/>
    </xf>
    <xf numFmtId="6" fontId="32" fillId="0" borderId="0" xfId="0" applyNumberFormat="1" applyFont="1">
      <alignment vertical="center"/>
    </xf>
    <xf numFmtId="0" fontId="32" fillId="15" borderId="30" xfId="0" applyFont="1" applyFill="1" applyBorder="1" applyAlignment="1" applyProtection="1">
      <alignment horizontal="center" vertical="center" shrinkToFit="1"/>
      <protection locked="0"/>
    </xf>
    <xf numFmtId="0" fontId="32" fillId="15" borderId="9" xfId="0" applyFont="1" applyFill="1" applyBorder="1" applyAlignment="1" applyProtection="1">
      <alignment horizontal="center" vertical="center"/>
      <protection locked="0"/>
    </xf>
    <xf numFmtId="6" fontId="32" fillId="15" borderId="9" xfId="2" applyFont="1" applyFill="1" applyBorder="1" applyAlignment="1" applyProtection="1">
      <alignment horizontal="center" vertical="center"/>
      <protection locked="0"/>
    </xf>
    <xf numFmtId="0" fontId="32" fillId="15" borderId="34" xfId="0" applyFont="1" applyFill="1" applyBorder="1" applyAlignment="1" applyProtection="1">
      <alignment horizontal="center" vertical="center" shrinkToFit="1"/>
      <protection locked="0"/>
    </xf>
    <xf numFmtId="177" fontId="0" fillId="0" borderId="71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71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71" xfId="1" applyNumberFormat="1" applyFont="1" applyFill="1" applyBorder="1" applyAlignment="1" applyProtection="1">
      <alignment horizontal="right" vertical="center" shrinkToFit="1"/>
    </xf>
    <xf numFmtId="0" fontId="32" fillId="17" borderId="30" xfId="0" applyFont="1" applyFill="1" applyBorder="1" applyAlignment="1" applyProtection="1">
      <alignment horizontal="center" vertical="center" shrinkToFit="1"/>
      <protection locked="0"/>
    </xf>
    <xf numFmtId="0" fontId="32" fillId="17" borderId="9" xfId="0" applyFont="1" applyFill="1" applyBorder="1" applyAlignment="1" applyProtection="1">
      <alignment horizontal="center" vertical="center"/>
      <protection locked="0"/>
    </xf>
    <xf numFmtId="6" fontId="32" fillId="17" borderId="9" xfId="2" applyFont="1" applyFill="1" applyBorder="1" applyAlignment="1" applyProtection="1">
      <alignment horizontal="center" vertical="center"/>
      <protection locked="0"/>
    </xf>
    <xf numFmtId="0" fontId="32" fillId="17" borderId="34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Protection="1">
      <alignment vertical="center"/>
      <protection locked="0"/>
    </xf>
    <xf numFmtId="0" fontId="5" fillId="0" borderId="80" xfId="0" applyFont="1" applyBorder="1" applyProtection="1">
      <alignment vertical="center"/>
      <protection locked="0"/>
    </xf>
    <xf numFmtId="0" fontId="5" fillId="0" borderId="81" xfId="0" applyFont="1" applyBorder="1" applyProtection="1">
      <alignment vertical="center"/>
      <protection locked="0"/>
    </xf>
    <xf numFmtId="0" fontId="26" fillId="0" borderId="81" xfId="0" applyFont="1" applyBorder="1" applyProtection="1">
      <alignment vertical="center"/>
      <protection locked="0"/>
    </xf>
    <xf numFmtId="0" fontId="26" fillId="0" borderId="82" xfId="0" applyFont="1" applyBorder="1" applyProtection="1">
      <alignment vertical="center"/>
      <protection locked="0"/>
    </xf>
    <xf numFmtId="0" fontId="5" fillId="0" borderId="83" xfId="0" applyFont="1" applyBorder="1" applyProtection="1">
      <alignment vertical="center"/>
      <protection locked="0"/>
    </xf>
    <xf numFmtId="0" fontId="26" fillId="0" borderId="84" xfId="0" applyFont="1" applyBorder="1" applyProtection="1">
      <alignment vertical="center"/>
      <protection locked="0"/>
    </xf>
    <xf numFmtId="0" fontId="27" fillId="0" borderId="86" xfId="0" applyFont="1" applyBorder="1" applyAlignment="1" applyProtection="1">
      <alignment horizontal="centerContinuous" vertical="center"/>
      <protection locked="0"/>
    </xf>
    <xf numFmtId="0" fontId="27" fillId="0" borderId="87" xfId="0" applyFont="1" applyBorder="1" applyAlignment="1" applyProtection="1">
      <alignment horizontal="centerContinuous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0" fontId="18" fillId="0" borderId="81" xfId="0" applyFont="1" applyBorder="1" applyProtection="1">
      <alignment vertical="center"/>
      <protection locked="0"/>
    </xf>
    <xf numFmtId="0" fontId="18" fillId="0" borderId="81" xfId="0" applyFont="1" applyBorder="1" applyAlignment="1" applyProtection="1">
      <alignment horizontal="left" vertical="center"/>
      <protection locked="0"/>
    </xf>
    <xf numFmtId="0" fontId="18" fillId="0" borderId="82" xfId="0" applyFont="1" applyBorder="1" applyAlignment="1" applyProtection="1">
      <alignment horizontal="left" vertical="center"/>
      <protection locked="0"/>
    </xf>
    <xf numFmtId="0" fontId="18" fillId="0" borderId="84" xfId="0" applyFont="1" applyBorder="1" applyAlignment="1" applyProtection="1">
      <alignment horizontal="left" vertical="center"/>
      <protection locked="0"/>
    </xf>
    <xf numFmtId="0" fontId="18" fillId="0" borderId="86" xfId="0" applyFont="1" applyBorder="1" applyAlignment="1" applyProtection="1">
      <alignment horizontal="left" vertical="center"/>
      <protection locked="0"/>
    </xf>
    <xf numFmtId="0" fontId="18" fillId="0" borderId="87" xfId="0" applyFont="1" applyBorder="1" applyAlignment="1" applyProtection="1">
      <alignment horizontal="left" vertical="center"/>
      <protection locked="0"/>
    </xf>
    <xf numFmtId="0" fontId="5" fillId="0" borderId="90" xfId="0" applyFont="1" applyBorder="1" applyProtection="1">
      <alignment vertical="center"/>
      <protection locked="0"/>
    </xf>
    <xf numFmtId="0" fontId="5" fillId="0" borderId="91" xfId="0" applyFont="1" applyBorder="1" applyProtection="1">
      <alignment vertical="center"/>
      <protection locked="0"/>
    </xf>
    <xf numFmtId="0" fontId="37" fillId="0" borderId="89" xfId="0" applyFont="1" applyBorder="1" applyProtection="1">
      <alignment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35" fillId="0" borderId="89" xfId="0" applyFont="1" applyBorder="1" applyProtection="1">
      <alignment vertical="center"/>
      <protection locked="0"/>
    </xf>
    <xf numFmtId="0" fontId="35" fillId="0" borderId="88" xfId="0" applyFont="1" applyBorder="1" applyProtection="1">
      <alignment vertical="center"/>
      <protection locked="0"/>
    </xf>
    <xf numFmtId="0" fontId="0" fillId="0" borderId="45" xfId="0" applyBorder="1" applyAlignment="1">
      <alignment vertical="center" shrinkToFit="1"/>
    </xf>
    <xf numFmtId="0" fontId="0" fillId="0" borderId="64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35" xfId="0" applyBorder="1" applyAlignment="1">
      <alignment vertical="center" shrinkToFit="1"/>
    </xf>
    <xf numFmtId="0" fontId="0" fillId="0" borderId="70" xfId="0" applyBorder="1" applyAlignment="1" applyProtection="1">
      <alignment vertical="center" shrinkToFit="1"/>
      <protection locked="0"/>
    </xf>
    <xf numFmtId="0" fontId="0" fillId="0" borderId="72" xfId="0" applyBorder="1" applyAlignment="1">
      <alignment vertical="center" shrinkToFit="1"/>
    </xf>
    <xf numFmtId="176" fontId="0" fillId="0" borderId="21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2" xfId="0" applyBorder="1" applyAlignment="1" applyProtection="1">
      <alignment vertical="center" shrinkToFit="1"/>
      <protection locked="0"/>
    </xf>
    <xf numFmtId="0" fontId="7" fillId="0" borderId="65" xfId="0" applyFont="1" applyBorder="1" applyAlignment="1" applyProtection="1">
      <alignment vertical="center" shrinkToFit="1"/>
      <protection locked="0"/>
    </xf>
    <xf numFmtId="0" fontId="5" fillId="0" borderId="76" xfId="0" applyFont="1" applyBorder="1" applyProtection="1">
      <alignment vertical="center"/>
      <protection locked="0"/>
    </xf>
    <xf numFmtId="0" fontId="9" fillId="0" borderId="76" xfId="0" applyFont="1" applyBorder="1" applyAlignment="1" applyProtection="1">
      <alignment horizontal="centerContinuous" shrinkToFit="1"/>
      <protection locked="0"/>
    </xf>
    <xf numFmtId="0" fontId="40" fillId="0" borderId="75" xfId="0" applyFont="1" applyBorder="1" applyAlignment="1" applyProtection="1">
      <alignment horizontal="left" vertical="center"/>
      <protection locked="0"/>
    </xf>
    <xf numFmtId="0" fontId="41" fillId="0" borderId="78" xfId="0" applyFont="1" applyBorder="1">
      <alignment vertical="center"/>
    </xf>
    <xf numFmtId="0" fontId="40" fillId="0" borderId="78" xfId="0" applyFont="1" applyBorder="1" applyAlignment="1" applyProtection="1">
      <alignment horizontal="left" vertical="center"/>
      <protection locked="0"/>
    </xf>
    <xf numFmtId="0" fontId="0" fillId="6" borderId="44" xfId="0" applyFill="1" applyBorder="1" applyAlignment="1" applyProtection="1">
      <alignment horizontal="center" vertical="center" textRotation="255" wrapText="1" shrinkToFit="1"/>
      <protection locked="0"/>
    </xf>
    <xf numFmtId="0" fontId="0" fillId="6" borderId="37" xfId="0" applyFill="1" applyBorder="1" applyAlignment="1" applyProtection="1">
      <alignment horizontal="center" vertical="center" textRotation="255" shrinkToFit="1"/>
      <protection locked="0"/>
    </xf>
    <xf numFmtId="0" fontId="0" fillId="6" borderId="38" xfId="0" applyFill="1" applyBorder="1" applyAlignment="1" applyProtection="1">
      <alignment horizontal="center" vertical="center" textRotation="255" shrinkToFit="1"/>
      <protection locked="0"/>
    </xf>
    <xf numFmtId="0" fontId="0" fillId="6" borderId="37" xfId="0" applyFill="1" applyBorder="1" applyAlignment="1" applyProtection="1">
      <alignment horizontal="center" vertical="center" textRotation="255" wrapText="1" shrinkToFit="1"/>
      <protection locked="0"/>
    </xf>
    <xf numFmtId="0" fontId="0" fillId="6" borderId="44" xfId="0" applyFill="1" applyBorder="1" applyAlignment="1" applyProtection="1">
      <alignment horizontal="center" vertical="center" textRotation="255" shrinkToFit="1"/>
      <protection locked="0"/>
    </xf>
    <xf numFmtId="0" fontId="39" fillId="0" borderId="85" xfId="3" applyFont="1" applyBorder="1" applyAlignment="1">
      <alignment horizontal="center" vertical="center"/>
    </xf>
    <xf numFmtId="0" fontId="39" fillId="0" borderId="86" xfId="3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23" fillId="6" borderId="47" xfId="0" applyFont="1" applyFill="1" applyBorder="1" applyAlignment="1" applyProtection="1">
      <alignment horizontal="center" vertical="center"/>
      <protection locked="0"/>
    </xf>
    <xf numFmtId="0" fontId="23" fillId="6" borderId="48" xfId="0" applyFont="1" applyFill="1" applyBorder="1" applyAlignment="1" applyProtection="1">
      <alignment horizontal="center" vertical="center"/>
      <protection locked="0"/>
    </xf>
    <xf numFmtId="0" fontId="23" fillId="6" borderId="49" xfId="0" applyFont="1" applyFill="1" applyBorder="1" applyAlignment="1" applyProtection="1">
      <alignment horizontal="center" vertical="center"/>
      <protection locked="0"/>
    </xf>
    <xf numFmtId="0" fontId="23" fillId="6" borderId="52" xfId="0" applyFont="1" applyFill="1" applyBorder="1" applyAlignment="1" applyProtection="1">
      <alignment horizontal="center" vertical="center"/>
      <protection locked="0"/>
    </xf>
    <xf numFmtId="0" fontId="23" fillId="6" borderId="53" xfId="0" applyFont="1" applyFill="1" applyBorder="1" applyAlignment="1" applyProtection="1">
      <alignment horizontal="center" vertical="center"/>
      <protection locked="0"/>
    </xf>
    <xf numFmtId="0" fontId="23" fillId="6" borderId="54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 shrinkToFit="1"/>
      <protection locked="0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1" fillId="12" borderId="57" xfId="0" applyFont="1" applyFill="1" applyBorder="1" applyAlignment="1" applyProtection="1">
      <alignment horizontal="center" vertical="center" shrinkToFit="1"/>
      <protection locked="0"/>
    </xf>
    <xf numFmtId="0" fontId="21" fillId="11" borderId="57" xfId="0" applyFont="1" applyFill="1" applyBorder="1" applyAlignment="1" applyProtection="1">
      <alignment horizontal="center" vertical="center" shrinkToFit="1"/>
      <protection locked="0"/>
    </xf>
    <xf numFmtId="0" fontId="21" fillId="13" borderId="57" xfId="0" applyFont="1" applyFill="1" applyBorder="1" applyAlignment="1" applyProtection="1">
      <alignment horizontal="center" vertical="center" shrinkToFit="1"/>
      <protection locked="0"/>
    </xf>
    <xf numFmtId="0" fontId="22" fillId="15" borderId="57" xfId="0" applyFont="1" applyFill="1" applyBorder="1" applyAlignment="1" applyProtection="1">
      <alignment horizontal="center" vertical="center" shrinkToFit="1"/>
      <protection locked="0"/>
    </xf>
    <xf numFmtId="0" fontId="22" fillId="17" borderId="57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left" vertical="center" shrinkToFit="1"/>
      <protection locked="0"/>
    </xf>
    <xf numFmtId="0" fontId="0" fillId="0" borderId="73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vertical="center" shrinkToFit="1"/>
      <protection locked="0"/>
    </xf>
    <xf numFmtId="177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6" fillId="0" borderId="36" xfId="1" applyNumberFormat="1" applyFont="1" applyFill="1" applyBorder="1" applyAlignment="1" applyProtection="1">
      <alignment horizontal="center" vertical="center" shrinkToFit="1"/>
      <protection locked="0"/>
    </xf>
    <xf numFmtId="176" fontId="33" fillId="18" borderId="50" xfId="0" applyNumberFormat="1" applyFont="1" applyFill="1" applyBorder="1" applyAlignment="1">
      <alignment horizontal="right" vertical="center"/>
    </xf>
    <xf numFmtId="176" fontId="33" fillId="18" borderId="48" xfId="0" applyNumberFormat="1" applyFont="1" applyFill="1" applyBorder="1" applyAlignment="1">
      <alignment horizontal="right" vertical="center"/>
    </xf>
    <xf numFmtId="176" fontId="33" fillId="18" borderId="51" xfId="0" applyNumberFormat="1" applyFont="1" applyFill="1" applyBorder="1" applyAlignment="1">
      <alignment horizontal="right" vertical="center"/>
    </xf>
    <xf numFmtId="176" fontId="33" fillId="18" borderId="55" xfId="0" applyNumberFormat="1" applyFont="1" applyFill="1" applyBorder="1" applyAlignment="1">
      <alignment horizontal="right" vertical="center"/>
    </xf>
    <xf numFmtId="176" fontId="33" fillId="18" borderId="53" xfId="0" applyNumberFormat="1" applyFont="1" applyFill="1" applyBorder="1" applyAlignment="1">
      <alignment horizontal="right" vertical="center"/>
    </xf>
    <xf numFmtId="176" fontId="33" fillId="18" borderId="56" xfId="0" applyNumberFormat="1" applyFont="1" applyFill="1" applyBorder="1" applyAlignment="1">
      <alignment horizontal="right" vertical="center"/>
    </xf>
    <xf numFmtId="176" fontId="29" fillId="0" borderId="57" xfId="0" applyNumberFormat="1" applyFont="1" applyBorder="1" applyAlignment="1">
      <alignment horizontal="right" vertical="center"/>
    </xf>
    <xf numFmtId="6" fontId="30" fillId="0" borderId="58" xfId="2" applyFont="1" applyBorder="1" applyAlignment="1" applyProtection="1">
      <alignment horizontal="right" vertical="center"/>
    </xf>
    <xf numFmtId="6" fontId="30" fillId="0" borderId="59" xfId="2" applyFont="1" applyBorder="1" applyAlignment="1" applyProtection="1">
      <alignment horizontal="right" vertical="center"/>
    </xf>
    <xf numFmtId="6" fontId="30" fillId="0" borderId="60" xfId="2" applyFont="1" applyBorder="1" applyAlignment="1" applyProtection="1">
      <alignment horizontal="right" vertical="center"/>
    </xf>
    <xf numFmtId="6" fontId="30" fillId="0" borderId="61" xfId="2" applyFont="1" applyBorder="1" applyAlignment="1" applyProtection="1">
      <alignment horizontal="right" vertical="center"/>
    </xf>
    <xf numFmtId="6" fontId="30" fillId="0" borderId="62" xfId="2" applyFont="1" applyBorder="1" applyAlignment="1" applyProtection="1">
      <alignment horizontal="right" vertical="center"/>
    </xf>
    <xf numFmtId="6" fontId="30" fillId="0" borderId="63" xfId="2" applyFont="1" applyBorder="1" applyAlignment="1" applyProtection="1">
      <alignment horizontal="right" vertical="center"/>
    </xf>
    <xf numFmtId="0" fontId="21" fillId="14" borderId="57" xfId="0" applyFont="1" applyFill="1" applyBorder="1" applyAlignment="1" applyProtection="1">
      <alignment horizontal="center" vertical="center" shrinkToFit="1"/>
      <protection locked="0"/>
    </xf>
    <xf numFmtId="0" fontId="20" fillId="16" borderId="57" xfId="0" applyFont="1" applyFill="1" applyBorder="1" applyAlignment="1" applyProtection="1">
      <alignment horizontal="center" vertical="center" shrinkToFit="1"/>
      <protection locked="0"/>
    </xf>
    <xf numFmtId="0" fontId="22" fillId="8" borderId="57" xfId="0" applyFont="1" applyFill="1" applyBorder="1" applyAlignment="1" applyProtection="1">
      <alignment horizontal="center" vertical="center" wrapText="1" shrinkToFit="1"/>
      <protection locked="0"/>
    </xf>
    <xf numFmtId="0" fontId="22" fillId="8" borderId="57" xfId="0" applyFont="1" applyFill="1" applyBorder="1" applyAlignment="1" applyProtection="1">
      <alignment horizontal="center" vertical="center" shrinkToFit="1"/>
      <protection locked="0"/>
    </xf>
    <xf numFmtId="0" fontId="22" fillId="10" borderId="57" xfId="0" applyFont="1" applyFill="1" applyBorder="1" applyAlignment="1" applyProtection="1">
      <alignment horizontal="center" vertical="center" wrapText="1" shrinkToFit="1"/>
      <protection locked="0"/>
    </xf>
    <xf numFmtId="0" fontId="22" fillId="10" borderId="57" xfId="0" applyFont="1" applyFill="1" applyBorder="1" applyAlignment="1" applyProtection="1">
      <alignment horizontal="center" vertical="center" shrinkToFit="1"/>
      <protection locked="0"/>
    </xf>
    <xf numFmtId="0" fontId="22" fillId="9" borderId="57" xfId="0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djustbook.com/doc2/us/12577/bk/15714" TargetMode="External"/><Relationship Id="rId3" Type="http://schemas.openxmlformats.org/officeDocument/2006/relationships/hyperlink" Target="http://www.sun-prayer.com/019gift.php" TargetMode="External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89</xdr:row>
      <xdr:rowOff>123825</xdr:rowOff>
    </xdr:from>
    <xdr:to>
      <xdr:col>26</xdr:col>
      <xdr:colOff>790575</xdr:colOff>
      <xdr:row>95</xdr:row>
      <xdr:rowOff>47625</xdr:rowOff>
    </xdr:to>
    <xdr:pic>
      <xdr:nvPicPr>
        <xdr:cNvPr id="12" name="図 18">
          <a:extLst>
            <a:ext uri="{FF2B5EF4-FFF2-40B4-BE49-F238E27FC236}">
              <a16:creationId xmlns:a16="http://schemas.microsoft.com/office/drawing/2014/main" id="{7EF2DEFF-0826-479C-8432-C1D501BB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170402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D28BF432-66B0-C097-D6B0-5C99A5CCE44A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BEB7C6F-84B9-4D4C-966F-86E62A669248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50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80</xdr:row>
      <xdr:rowOff>10716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987F03E-C32B-EAA1-965C-1766DA13E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8E517714-9937-4E2E-8B42-2E1936876793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786EB281-AA32-42F5-819A-B838D59870B2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862C5C-2D71-1DC2-CC46-647955B1A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DB511BA1-878D-44BC-A7D3-00AAA19CA848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FED25066-FBA2-17D5-FCCB-915EDD08C7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1BDC7D32-048D-AFFB-6BC4-7CD6532BE6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347382</xdr:colOff>
      <xdr:row>48</xdr:row>
      <xdr:rowOff>10516</xdr:rowOff>
    </xdr:from>
    <xdr:to>
      <xdr:col>16</xdr:col>
      <xdr:colOff>14877</xdr:colOff>
      <xdr:row>78</xdr:row>
      <xdr:rowOff>37663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8B2C213-939B-BD95-F821-2BB1149AC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668000" y="10734545"/>
          <a:ext cx="1650936" cy="6548971"/>
        </a:xfrm>
        <a:prstGeom prst="rect">
          <a:avLst/>
        </a:prstGeom>
      </xdr:spPr>
    </xdr:pic>
    <xdr:clientData/>
  </xdr:twoCellAnchor>
  <xdr:twoCellAnchor editAs="oneCell">
    <xdr:from>
      <xdr:col>13</xdr:col>
      <xdr:colOff>100854</xdr:colOff>
      <xdr:row>54</xdr:row>
      <xdr:rowOff>44822</xdr:rowOff>
    </xdr:from>
    <xdr:to>
      <xdr:col>14</xdr:col>
      <xdr:colOff>594809</xdr:colOff>
      <xdr:row>59</xdr:row>
      <xdr:rowOff>184233</xdr:rowOff>
    </xdr:to>
    <xdr:pic>
      <xdr:nvPicPr>
        <xdr:cNvPr id="3" name="図 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A55A36B-4076-43DA-9054-976F17B4B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368119" y="12113557"/>
          <a:ext cx="908572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01"/>
  <sheetViews>
    <sheetView tabSelected="1" view="pageBreakPreview" zoomScale="85" zoomScaleNormal="130" zoomScaleSheetLayoutView="85" workbookViewId="0"/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3.25" style="1" hidden="1" customWidth="1"/>
    <col min="21" max="21" width="6" style="1" hidden="1" customWidth="1"/>
    <col min="22" max="22" width="12" style="1" hidden="1" customWidth="1"/>
    <col min="23" max="23" width="9.125" style="1" hidden="1" customWidth="1"/>
    <col min="24" max="24" width="10.375" style="3" hidden="1" customWidth="1"/>
    <col min="25" max="25" width="4.625" style="1" hidden="1" customWidth="1"/>
    <col min="26" max="26" width="16.625" style="1" hidden="1" customWidth="1"/>
    <col min="27" max="27" width="12.125" style="1" hidden="1" customWidth="1"/>
    <col min="28" max="28" width="11.5" style="1" hidden="1" customWidth="1"/>
    <col min="29" max="29" width="21.125" style="1" hidden="1" customWidth="1"/>
    <col min="30" max="30" width="9" style="1" hidden="1" customWidth="1"/>
    <col min="31" max="31" width="36.75" style="1" hidden="1" customWidth="1"/>
    <col min="32" max="32" width="7.625" style="1" hidden="1" customWidth="1"/>
    <col min="33" max="33" width="16.125" style="1" hidden="1" customWidth="1"/>
    <col min="34" max="40" width="9.5" style="1" hidden="1" customWidth="1"/>
    <col min="41" max="42" width="9.375" style="1" hidden="1" customWidth="1"/>
    <col min="43" max="43" width="9.375" style="1" customWidth="1"/>
    <col min="44" max="45" width="11.75" style="1" customWidth="1"/>
    <col min="46" max="46" width="10.625" style="1" customWidth="1"/>
    <col min="47" max="16384" width="9" style="1"/>
  </cols>
  <sheetData>
    <row r="1" spans="1:35" ht="12" thickBot="1" x14ac:dyDescent="0.2"/>
    <row r="2" spans="1:35" ht="32.25" thickTop="1" thickBot="1" x14ac:dyDescent="0.2">
      <c r="B2" s="261" t="s">
        <v>249</v>
      </c>
      <c r="J2" s="279" t="s">
        <v>243</v>
      </c>
      <c r="K2" s="277"/>
      <c r="L2" s="278"/>
      <c r="M2" s="281" t="s">
        <v>244</v>
      </c>
      <c r="N2" s="277"/>
      <c r="O2" s="277"/>
      <c r="P2" s="282" t="s">
        <v>242</v>
      </c>
    </row>
    <row r="3" spans="1:35" ht="8.25" customHeight="1" thickTop="1" x14ac:dyDescent="0.15"/>
    <row r="4" spans="1:35" ht="15" customHeight="1" x14ac:dyDescent="0.15">
      <c r="L4" s="2"/>
      <c r="M4" s="2"/>
      <c r="N4" s="2"/>
      <c r="O4" s="2"/>
      <c r="P4" s="2"/>
      <c r="AG4" s="32"/>
      <c r="AH4" s="50"/>
      <c r="AI4" s="51"/>
    </row>
    <row r="5" spans="1:35" ht="18" customHeight="1" x14ac:dyDescent="0.15">
      <c r="B5" s="93" t="s">
        <v>60</v>
      </c>
      <c r="C5" s="212" t="s">
        <v>105</v>
      </c>
      <c r="D5" s="213" t="s">
        <v>3</v>
      </c>
      <c r="E5" s="213" t="s">
        <v>1</v>
      </c>
      <c r="F5" s="214" t="s">
        <v>0</v>
      </c>
      <c r="G5" s="215" t="s">
        <v>59</v>
      </c>
      <c r="K5" s="109" t="s">
        <v>97</v>
      </c>
      <c r="L5" s="257" t="s">
        <v>104</v>
      </c>
      <c r="M5" s="258" t="s">
        <v>3</v>
      </c>
      <c r="N5" s="258" t="s">
        <v>1</v>
      </c>
      <c r="O5" s="259" t="s">
        <v>0</v>
      </c>
      <c r="P5" s="260" t="s">
        <v>59</v>
      </c>
      <c r="AG5" s="32"/>
      <c r="AH5" s="52"/>
      <c r="AI5" s="53"/>
    </row>
    <row r="6" spans="1:35" ht="18" customHeight="1" x14ac:dyDescent="0.15">
      <c r="B6" s="330" t="s">
        <v>139</v>
      </c>
      <c r="C6" s="331"/>
      <c r="D6" s="232">
        <f>IF(B6="","",VLOOKUP(B6,$AC$71:$AD$116,2,0))</f>
        <v>1408000</v>
      </c>
      <c r="E6" s="228">
        <v>1</v>
      </c>
      <c r="F6" s="232">
        <f>IFERROR(IF(E6="","",D6*E6),"")</f>
        <v>1408000</v>
      </c>
      <c r="G6" s="283" t="str">
        <f>IFERROR(IF(D6="","",VLOOKUP(B6,$AC$71:$AE$117,3,0)),"")</f>
        <v>白木祭壇を使用します</v>
      </c>
      <c r="K6" s="336" t="s">
        <v>226</v>
      </c>
      <c r="L6" s="337"/>
      <c r="M6" s="227">
        <v>15000</v>
      </c>
      <c r="N6" s="94"/>
      <c r="O6" s="101" t="str">
        <f>IFERROR(IF(N6="","",M6*N6),"")</f>
        <v/>
      </c>
      <c r="P6" s="218" t="s">
        <v>230</v>
      </c>
      <c r="AC6" s="1">
        <v>1</v>
      </c>
      <c r="AD6" s="1">
        <v>10</v>
      </c>
      <c r="AE6" s="5">
        <v>5</v>
      </c>
      <c r="AG6" s="32"/>
      <c r="AH6" s="50"/>
      <c r="AI6" s="51"/>
    </row>
    <row r="7" spans="1:35" ht="18" customHeight="1" x14ac:dyDescent="0.15">
      <c r="B7" s="315"/>
      <c r="C7" s="316"/>
      <c r="D7" s="216" t="str">
        <f>IF(B7="","",VLOOKUP(B7,$AC$71:$AD$117,2,0))</f>
        <v/>
      </c>
      <c r="E7" s="217"/>
      <c r="F7" s="216" t="str">
        <f>IFERROR(IF(E7="","",D7*E7),"")</f>
        <v/>
      </c>
      <c r="G7" s="218" t="str">
        <f t="shared" ref="G7" si="0">IFERROR(IF(D7="","",VLOOKUP(D7,$AD$71:$AE$117,2,0)),"")</f>
        <v/>
      </c>
      <c r="K7" s="315"/>
      <c r="L7" s="316"/>
      <c r="M7" s="230"/>
      <c r="N7" s="24"/>
      <c r="O7" s="101" t="str">
        <f t="shared" ref="O7:O11" si="1">IFERROR(IF(N7="","",M7*N7),"")</f>
        <v/>
      </c>
      <c r="P7" s="102" t="str">
        <f t="shared" ref="P7:P10" si="2">IFERROR(IF(N7="","",VLOOKUP(M7,$AD$71:$AE$117,2,0)),"")</f>
        <v/>
      </c>
      <c r="AC7" s="1">
        <v>2</v>
      </c>
      <c r="AD7" s="1">
        <v>20</v>
      </c>
      <c r="AE7" s="5">
        <v>10</v>
      </c>
      <c r="AG7" s="32"/>
      <c r="AH7" s="52"/>
      <c r="AI7" s="53"/>
    </row>
    <row r="8" spans="1:35" ht="18" customHeight="1" x14ac:dyDescent="0.15">
      <c r="B8" s="332"/>
      <c r="C8" s="333"/>
      <c r="D8" s="219" t="str">
        <f>IF(B8="","",VLOOKUP(B8,$AC$71:$AD$117,2,0))</f>
        <v/>
      </c>
      <c r="E8" s="220"/>
      <c r="F8" s="219" t="str">
        <f>IFERROR(IF(E8="","",D8*E8),"")</f>
        <v/>
      </c>
      <c r="G8" s="221" t="str">
        <f>IFERROR(IF(D8="","",VLOOKUP(D8,$AD$71:$AE$117,2,0)),"")</f>
        <v/>
      </c>
      <c r="K8" s="315" t="s">
        <v>98</v>
      </c>
      <c r="L8" s="316"/>
      <c r="M8" s="230">
        <v>15000</v>
      </c>
      <c r="N8" s="24"/>
      <c r="O8" s="101" t="str">
        <f t="shared" si="1"/>
        <v/>
      </c>
      <c r="P8" s="102"/>
      <c r="AC8" s="1">
        <v>3</v>
      </c>
      <c r="AD8" s="1">
        <v>50</v>
      </c>
      <c r="AE8" s="5">
        <v>15</v>
      </c>
      <c r="AG8" s="32"/>
      <c r="AH8" s="50"/>
      <c r="AI8" s="51"/>
    </row>
    <row r="9" spans="1:35" ht="18" customHeight="1" x14ac:dyDescent="0.15">
      <c r="B9" s="91"/>
      <c r="C9" s="91"/>
      <c r="D9" s="91"/>
      <c r="E9" s="91"/>
      <c r="F9" s="91"/>
      <c r="G9" s="91"/>
      <c r="K9" s="315" t="s">
        <v>99</v>
      </c>
      <c r="L9" s="316"/>
      <c r="M9" s="230">
        <v>10000</v>
      </c>
      <c r="N9" s="24"/>
      <c r="O9" s="101" t="str">
        <f t="shared" si="1"/>
        <v/>
      </c>
      <c r="P9" s="102"/>
      <c r="AC9" s="1">
        <v>4</v>
      </c>
      <c r="AD9" s="1">
        <v>100</v>
      </c>
      <c r="AE9" s="5">
        <v>20</v>
      </c>
      <c r="AG9" s="32"/>
      <c r="AH9" s="50"/>
      <c r="AI9" s="51"/>
    </row>
    <row r="10" spans="1:35" ht="18" customHeight="1" x14ac:dyDescent="0.15">
      <c r="B10" s="98" t="s">
        <v>61</v>
      </c>
      <c r="C10" s="222" t="s">
        <v>62</v>
      </c>
      <c r="D10" s="223" t="s">
        <v>3</v>
      </c>
      <c r="E10" s="223" t="s">
        <v>1</v>
      </c>
      <c r="F10" s="224" t="s">
        <v>0</v>
      </c>
      <c r="G10" s="225" t="s">
        <v>59</v>
      </c>
      <c r="K10" s="315"/>
      <c r="L10" s="316"/>
      <c r="M10" s="230"/>
      <c r="N10" s="24"/>
      <c r="O10" s="101" t="str">
        <f t="shared" si="1"/>
        <v/>
      </c>
      <c r="P10" s="102" t="str">
        <f t="shared" si="2"/>
        <v/>
      </c>
      <c r="AC10" s="1">
        <v>5</v>
      </c>
      <c r="AD10" s="1">
        <v>150</v>
      </c>
      <c r="AE10" s="5">
        <v>25</v>
      </c>
      <c r="AG10" s="32"/>
      <c r="AH10" s="50"/>
      <c r="AI10" s="51"/>
    </row>
    <row r="11" spans="1:35" ht="18" customHeight="1" thickBot="1" x14ac:dyDescent="0.2">
      <c r="B11" s="304" t="s">
        <v>118</v>
      </c>
      <c r="C11" s="226" t="s">
        <v>63</v>
      </c>
      <c r="D11" s="227">
        <v>0</v>
      </c>
      <c r="E11" s="228"/>
      <c r="F11" s="216" t="str">
        <f>IFERROR(IF(E11="","",D11*E11),"")</f>
        <v/>
      </c>
      <c r="G11" s="218" t="str">
        <f>IFERROR(IF(D11="","搬送時の追加料金",VLOOKUP(D11,$AD$15:$AE$26,2,0)),"")</f>
        <v>夏季10km以下はプランに含みます</v>
      </c>
      <c r="H11" s="89"/>
      <c r="I11" s="89"/>
      <c r="K11" s="338" t="s">
        <v>100</v>
      </c>
      <c r="L11" s="339"/>
      <c r="M11" s="254">
        <v>10000</v>
      </c>
      <c r="N11" s="200"/>
      <c r="O11" s="201" t="str">
        <f t="shared" si="1"/>
        <v/>
      </c>
      <c r="P11" s="202" t="str">
        <f>IFERROR(IF(N11="","",VLOOKUP(M11,$AD$71:$AE$117,2,0)),"")</f>
        <v/>
      </c>
      <c r="AC11" s="1">
        <v>6</v>
      </c>
      <c r="AD11" s="1">
        <v>200</v>
      </c>
      <c r="AE11" s="5">
        <v>30</v>
      </c>
      <c r="AG11" s="32"/>
      <c r="AH11" s="52"/>
      <c r="AI11" s="53"/>
    </row>
    <row r="12" spans="1:35" ht="18" customHeight="1" x14ac:dyDescent="0.15">
      <c r="B12" s="301"/>
      <c r="C12" s="229" t="s">
        <v>64</v>
      </c>
      <c r="D12" s="230">
        <v>0</v>
      </c>
      <c r="E12" s="217"/>
      <c r="F12" s="216" t="str">
        <f t="shared" ref="F12:F13" si="3">IFERROR(IF(E12="","",D12*E12),"")</f>
        <v/>
      </c>
      <c r="G12" s="218" t="str">
        <f>IFERROR(IF(D12="","",VLOOKUP(D12,$AD$29:$AE$33,2,0)),"")</f>
        <v>直接ホールへいらっしゃった場合は不要です</v>
      </c>
      <c r="H12" s="90"/>
      <c r="I12" s="90"/>
      <c r="K12" s="297" t="s">
        <v>246</v>
      </c>
      <c r="L12" s="203"/>
      <c r="M12" s="204"/>
      <c r="N12" s="205"/>
      <c r="O12" s="206"/>
      <c r="P12" s="207"/>
      <c r="AD12" s="1">
        <v>250</v>
      </c>
      <c r="AG12" s="32"/>
      <c r="AH12" s="52"/>
      <c r="AI12" s="53"/>
    </row>
    <row r="13" spans="1:35" ht="18" customHeight="1" x14ac:dyDescent="0.15">
      <c r="A13" s="11"/>
      <c r="B13" s="301"/>
      <c r="C13" s="229" t="s">
        <v>65</v>
      </c>
      <c r="D13" s="230">
        <v>0</v>
      </c>
      <c r="E13" s="217"/>
      <c r="F13" s="216" t="str">
        <f t="shared" si="3"/>
        <v/>
      </c>
      <c r="G13" s="218" t="str">
        <f>IFERROR(IF(D13="","",VLOOKUP(D13,$AD$34:$AE$37,2,0)),"")</f>
        <v>夏季10km以下はプランに含みます</v>
      </c>
      <c r="H13" s="11"/>
      <c r="I13" s="12"/>
      <c r="K13" s="298" t="s">
        <v>247</v>
      </c>
      <c r="L13" s="18"/>
      <c r="M13" s="97"/>
      <c r="N13" s="96"/>
      <c r="O13" s="99"/>
      <c r="P13" s="208"/>
      <c r="V13" s="334" t="s">
        <v>2</v>
      </c>
      <c r="W13" s="335"/>
      <c r="X13" s="6" t="s">
        <v>3</v>
      </c>
      <c r="Y13" s="7" t="s">
        <v>9</v>
      </c>
      <c r="Z13" s="8" t="s">
        <v>4</v>
      </c>
      <c r="AA13" s="9"/>
      <c r="AB13" s="10"/>
      <c r="AD13" s="1">
        <v>300</v>
      </c>
      <c r="AG13" s="32"/>
      <c r="AH13" s="50"/>
      <c r="AI13" s="51"/>
    </row>
    <row r="14" spans="1:35" ht="18" customHeight="1" x14ac:dyDescent="0.15">
      <c r="A14" s="11"/>
      <c r="B14" s="301"/>
      <c r="C14" s="229" t="s">
        <v>216</v>
      </c>
      <c r="D14" s="230">
        <v>42900</v>
      </c>
      <c r="E14" s="217">
        <v>1</v>
      </c>
      <c r="F14" s="216">
        <f>IFERROR(IF(E14="","",D14*E14),"")</f>
        <v>42900</v>
      </c>
      <c r="G14" s="218" t="str">
        <f>IFERROR(IF(D14="","",VLOOKUP(D14,$AD$38:$AE$41,2,0)),"")</f>
        <v>ﾏｲｸﾛﾊﾞｽ（定員25名）（一往復）</v>
      </c>
      <c r="H14" s="11"/>
      <c r="I14" s="12"/>
      <c r="K14" s="299" t="s">
        <v>248</v>
      </c>
      <c r="P14" s="210"/>
      <c r="T14" s="1">
        <v>1</v>
      </c>
      <c r="V14" s="307" t="str">
        <f t="shared" ref="V14:V19" si="4">IF(Z14="","",C22)</f>
        <v/>
      </c>
      <c r="W14" s="308"/>
      <c r="X14" s="68"/>
      <c r="Y14" s="69"/>
      <c r="Z14" s="59" t="str">
        <f t="shared" ref="Z14:Z19" si="5">F22</f>
        <v/>
      </c>
      <c r="AA14" s="14" t="s">
        <v>51</v>
      </c>
      <c r="AD14" s="1">
        <v>400</v>
      </c>
      <c r="AG14" s="32"/>
      <c r="AH14" s="50"/>
      <c r="AI14" s="51"/>
    </row>
    <row r="15" spans="1:35" ht="18" customHeight="1" thickBot="1" x14ac:dyDescent="0.2">
      <c r="A15" s="11"/>
      <c r="B15" s="302"/>
      <c r="C15" s="340" t="s">
        <v>82</v>
      </c>
      <c r="D15" s="340"/>
      <c r="E15" s="341"/>
      <c r="F15" s="340"/>
      <c r="G15" s="342"/>
      <c r="H15" s="17"/>
      <c r="I15" s="17"/>
      <c r="K15" s="209"/>
      <c r="L15" s="2"/>
      <c r="M15" s="2"/>
      <c r="N15" s="2"/>
      <c r="O15" s="2"/>
      <c r="P15" s="211"/>
      <c r="T15" s="1">
        <v>2</v>
      </c>
      <c r="V15" s="307" t="str">
        <f t="shared" si="4"/>
        <v/>
      </c>
      <c r="W15" s="308"/>
      <c r="X15" s="70"/>
      <c r="Y15" s="71"/>
      <c r="Z15" s="59" t="str">
        <f t="shared" si="5"/>
        <v/>
      </c>
      <c r="AA15" s="14"/>
      <c r="AC15" s="19" t="s">
        <v>115</v>
      </c>
      <c r="AD15" s="160">
        <v>0</v>
      </c>
      <c r="AE15" s="174" t="s">
        <v>190</v>
      </c>
      <c r="AG15" s="32"/>
      <c r="AH15" s="50"/>
      <c r="AI15" s="51"/>
    </row>
    <row r="16" spans="1:35" ht="18" customHeight="1" x14ac:dyDescent="0.15">
      <c r="A16" s="18"/>
      <c r="B16" s="304" t="s">
        <v>119</v>
      </c>
      <c r="C16" s="284" t="s">
        <v>67</v>
      </c>
      <c r="D16" s="227">
        <v>9900</v>
      </c>
      <c r="E16" s="231"/>
      <c r="F16" s="232" t="str">
        <f t="shared" ref="F16:F17" si="6">IFERROR(IF(E16="","",D16*E16),"")</f>
        <v/>
      </c>
      <c r="G16" s="283" t="s">
        <v>189</v>
      </c>
      <c r="H16" s="17"/>
      <c r="I16" s="17"/>
      <c r="K16" s="295"/>
      <c r="L16" s="296"/>
      <c r="M16" s="296"/>
      <c r="N16" s="296"/>
      <c r="O16" s="296"/>
      <c r="P16" s="296"/>
      <c r="T16" s="1">
        <v>3</v>
      </c>
      <c r="V16" s="307" t="str">
        <f t="shared" si="4"/>
        <v/>
      </c>
      <c r="W16" s="308"/>
      <c r="X16" s="68"/>
      <c r="Y16" s="69"/>
      <c r="Z16" s="59" t="str">
        <f t="shared" si="5"/>
        <v/>
      </c>
      <c r="AA16" s="14"/>
      <c r="AC16" s="14"/>
      <c r="AD16" s="161">
        <v>4400</v>
      </c>
      <c r="AE16" s="175" t="s">
        <v>173</v>
      </c>
      <c r="AG16" s="32"/>
      <c r="AH16" s="50"/>
      <c r="AI16" s="51"/>
    </row>
    <row r="17" spans="1:35" ht="18" customHeight="1" x14ac:dyDescent="0.15">
      <c r="B17" s="301"/>
      <c r="C17" s="285" t="s">
        <v>68</v>
      </c>
      <c r="D17" s="230">
        <v>3300</v>
      </c>
      <c r="E17" s="217"/>
      <c r="F17" s="216" t="str">
        <f t="shared" si="6"/>
        <v/>
      </c>
      <c r="G17" s="218" t="s">
        <v>188</v>
      </c>
      <c r="L17" s="15"/>
      <c r="M17" s="15"/>
      <c r="N17" s="15"/>
      <c r="O17" s="15"/>
      <c r="P17" s="15"/>
      <c r="T17" s="1">
        <v>4</v>
      </c>
      <c r="V17" s="307" t="str">
        <f t="shared" si="4"/>
        <v/>
      </c>
      <c r="W17" s="308"/>
      <c r="X17" s="70"/>
      <c r="Y17" s="71"/>
      <c r="Z17" s="59" t="str">
        <f t="shared" si="5"/>
        <v/>
      </c>
      <c r="AA17" s="14"/>
      <c r="AC17" s="14"/>
      <c r="AD17" s="161">
        <v>8800</v>
      </c>
      <c r="AE17" s="175" t="s">
        <v>174</v>
      </c>
      <c r="AG17" s="32"/>
      <c r="AH17" s="52"/>
      <c r="AI17" s="53"/>
    </row>
    <row r="18" spans="1:35" ht="18" customHeight="1" x14ac:dyDescent="0.15">
      <c r="B18" s="301"/>
      <c r="C18" s="285" t="s">
        <v>69</v>
      </c>
      <c r="D18" s="230">
        <v>78100</v>
      </c>
      <c r="E18" s="217"/>
      <c r="F18" s="216" t="str">
        <f>IFERROR(IF(E18="","",D18*E18),"")</f>
        <v/>
      </c>
      <c r="G18" s="218" t="s">
        <v>215</v>
      </c>
      <c r="L18" s="92"/>
      <c r="M18" s="108"/>
      <c r="N18" s="96"/>
      <c r="O18" s="99"/>
      <c r="P18" s="100"/>
      <c r="T18" s="1">
        <v>5</v>
      </c>
      <c r="V18" s="307" t="str">
        <f t="shared" si="4"/>
        <v/>
      </c>
      <c r="W18" s="308"/>
      <c r="X18" s="68"/>
      <c r="Y18" s="69"/>
      <c r="Z18" s="59" t="str">
        <f t="shared" si="5"/>
        <v/>
      </c>
      <c r="AA18" s="14"/>
      <c r="AC18" s="25"/>
      <c r="AD18" s="162">
        <v>13200</v>
      </c>
      <c r="AE18" s="175" t="s">
        <v>175</v>
      </c>
      <c r="AG18" s="32"/>
      <c r="AH18" s="52"/>
      <c r="AI18" s="53"/>
    </row>
    <row r="19" spans="1:35" ht="18" customHeight="1" x14ac:dyDescent="0.15">
      <c r="B19" s="301"/>
      <c r="C19" s="285" t="s">
        <v>66</v>
      </c>
      <c r="D19" s="230"/>
      <c r="E19" s="217"/>
      <c r="F19" s="216" t="str">
        <f>IFERROR(IF(E19="","",D19*E19),"")</f>
        <v/>
      </c>
      <c r="G19" s="218" t="str">
        <f>IFERROR(IF(D19="","体格によるお棺の大きさ変更の場合",VLOOKUP(D19,$AD$43:$AE$45,2,0)),"")</f>
        <v>体格によるお棺の大きさ変更の場合</v>
      </c>
      <c r="J19" s="123"/>
      <c r="K19" s="127"/>
      <c r="L19" s="128"/>
      <c r="M19" s="129"/>
      <c r="N19" s="130"/>
      <c r="O19" s="131"/>
      <c r="P19" s="132"/>
      <c r="Q19" s="133"/>
      <c r="T19" s="1">
        <v>6</v>
      </c>
      <c r="V19" s="307" t="str">
        <f t="shared" si="4"/>
        <v/>
      </c>
      <c r="W19" s="308"/>
      <c r="X19" s="70"/>
      <c r="Y19" s="71"/>
      <c r="Z19" s="59" t="str">
        <f t="shared" si="5"/>
        <v/>
      </c>
      <c r="AA19" s="14"/>
      <c r="AC19" s="19" t="s">
        <v>116</v>
      </c>
      <c r="AD19" s="160">
        <v>3080</v>
      </c>
      <c r="AE19" s="176" t="s">
        <v>176</v>
      </c>
      <c r="AG19" s="32"/>
      <c r="AH19" s="52"/>
      <c r="AI19" s="53"/>
    </row>
    <row r="20" spans="1:35" ht="18" customHeight="1" x14ac:dyDescent="0.15">
      <c r="B20" s="302"/>
      <c r="C20" s="286"/>
      <c r="D20" s="233"/>
      <c r="E20" s="220"/>
      <c r="F20" s="219"/>
      <c r="G20" s="221"/>
      <c r="J20" s="134"/>
      <c r="K20" s="115"/>
      <c r="L20" s="116"/>
      <c r="M20" s="118"/>
      <c r="N20" s="119"/>
      <c r="O20" s="117"/>
      <c r="P20" s="120"/>
      <c r="Q20" s="135"/>
      <c r="T20" s="1">
        <v>7</v>
      </c>
      <c r="V20" s="307" t="e">
        <f>IF(Z20="","",#REF!)</f>
        <v>#REF!</v>
      </c>
      <c r="W20" s="308"/>
      <c r="X20" s="68"/>
      <c r="Y20" s="69"/>
      <c r="Z20" s="59" t="e">
        <f>#REF!</f>
        <v>#REF!</v>
      </c>
      <c r="AA20" s="14"/>
      <c r="AC20" s="14"/>
      <c r="AD20" s="161">
        <v>8360</v>
      </c>
      <c r="AE20" s="177" t="s">
        <v>177</v>
      </c>
      <c r="AG20" s="32"/>
      <c r="AH20" s="50"/>
      <c r="AI20" s="51"/>
    </row>
    <row r="21" spans="1:35" ht="18" customHeight="1" x14ac:dyDescent="0.15">
      <c r="B21" s="304" t="s">
        <v>120</v>
      </c>
      <c r="C21" s="287" t="s">
        <v>70</v>
      </c>
      <c r="D21" s="234">
        <v>2200</v>
      </c>
      <c r="E21" s="235"/>
      <c r="F21" s="236" t="str">
        <f>IFERROR(IF(E21="","",D21*E21),"")</f>
        <v/>
      </c>
      <c r="G21" s="288" t="s">
        <v>184</v>
      </c>
      <c r="J21" s="134"/>
      <c r="K21" s="115"/>
      <c r="L21" s="121"/>
      <c r="M21" s="121"/>
      <c r="N21" s="121"/>
      <c r="O21" s="121"/>
      <c r="P21" s="122"/>
      <c r="Q21" s="135"/>
      <c r="T21" s="1">
        <v>8</v>
      </c>
      <c r="V21" s="307" t="str">
        <f>IF(Z21="","",C28)</f>
        <v/>
      </c>
      <c r="W21" s="308"/>
      <c r="X21" s="70"/>
      <c r="Y21" s="71"/>
      <c r="Z21" s="59" t="str">
        <f t="shared" ref="Z21:Z36" si="7">F28</f>
        <v/>
      </c>
      <c r="AA21" s="14"/>
      <c r="AC21" s="14"/>
      <c r="AD21" s="161">
        <v>13640</v>
      </c>
      <c r="AE21" s="177" t="s">
        <v>178</v>
      </c>
      <c r="AG21" s="32"/>
      <c r="AH21" s="50"/>
      <c r="AI21" s="51"/>
    </row>
    <row r="22" spans="1:35" ht="18" customHeight="1" x14ac:dyDescent="0.15">
      <c r="A22" s="323"/>
      <c r="B22" s="301"/>
      <c r="C22" s="229" t="s">
        <v>71</v>
      </c>
      <c r="D22" s="230">
        <v>3080</v>
      </c>
      <c r="E22" s="217"/>
      <c r="F22" s="216" t="str">
        <f t="shared" ref="F22:F23" si="8">IFERROR(IF(E22="","",D22*E22),"")</f>
        <v/>
      </c>
      <c r="G22" s="218" t="s">
        <v>185</v>
      </c>
      <c r="J22" s="134"/>
      <c r="K22" s="325" t="s">
        <v>60</v>
      </c>
      <c r="L22" s="358" t="s">
        <v>109</v>
      </c>
      <c r="M22" s="359"/>
      <c r="N22" s="349">
        <f>SUM(F6:F8)</f>
        <v>1408000</v>
      </c>
      <c r="O22" s="349"/>
      <c r="P22" s="349"/>
      <c r="Q22" s="135"/>
      <c r="T22" s="1">
        <v>9</v>
      </c>
      <c r="V22" s="307" t="str">
        <f>IF(Z22="","",C29)</f>
        <v>前宿泊</v>
      </c>
      <c r="W22" s="308"/>
      <c r="X22" s="68"/>
      <c r="Y22" s="69"/>
      <c r="Z22" s="59">
        <f t="shared" si="7"/>
        <v>22000</v>
      </c>
      <c r="AA22" s="14"/>
      <c r="AC22" s="25"/>
      <c r="AD22" s="162">
        <v>18920</v>
      </c>
      <c r="AE22" s="178" t="s">
        <v>179</v>
      </c>
      <c r="AG22" s="32"/>
      <c r="AH22" s="50"/>
      <c r="AI22" s="51"/>
    </row>
    <row r="23" spans="1:35" ht="18" customHeight="1" x14ac:dyDescent="0.15">
      <c r="A23" s="324"/>
      <c r="B23" s="301"/>
      <c r="C23" s="229" t="s">
        <v>72</v>
      </c>
      <c r="D23" s="230">
        <v>495</v>
      </c>
      <c r="E23" s="217"/>
      <c r="F23" s="216" t="str">
        <f t="shared" si="8"/>
        <v/>
      </c>
      <c r="G23" s="218" t="s">
        <v>184</v>
      </c>
      <c r="J23" s="134"/>
      <c r="K23" s="325"/>
      <c r="L23" s="359"/>
      <c r="M23" s="359"/>
      <c r="N23" s="349"/>
      <c r="O23" s="349"/>
      <c r="P23" s="349"/>
      <c r="Q23" s="135"/>
      <c r="T23" s="1">
        <v>10</v>
      </c>
      <c r="V23" s="307" t="str">
        <f t="shared" ref="V23:V30" si="9">IF(Z23="","",B30)</f>
        <v/>
      </c>
      <c r="W23" s="308"/>
      <c r="X23" s="57"/>
      <c r="Y23" s="72"/>
      <c r="Z23" s="59" t="str">
        <f t="shared" si="7"/>
        <v/>
      </c>
      <c r="AA23" s="14"/>
      <c r="AC23" s="19" t="s">
        <v>117</v>
      </c>
      <c r="AD23" s="160">
        <v>6776</v>
      </c>
      <c r="AE23" s="175" t="s">
        <v>181</v>
      </c>
      <c r="AG23" s="32"/>
      <c r="AH23" s="50"/>
      <c r="AI23" s="51"/>
    </row>
    <row r="24" spans="1:35" ht="18" customHeight="1" x14ac:dyDescent="0.15">
      <c r="A24" s="324"/>
      <c r="B24" s="301"/>
      <c r="C24" s="229" t="s">
        <v>73</v>
      </c>
      <c r="D24" s="230">
        <v>2200</v>
      </c>
      <c r="E24" s="217"/>
      <c r="F24" s="216" t="str">
        <f>IFERROR(IF(E24="","",D24*E24),"")</f>
        <v/>
      </c>
      <c r="G24" s="218" t="s">
        <v>186</v>
      </c>
      <c r="J24" s="134"/>
      <c r="K24" s="326" t="s">
        <v>61</v>
      </c>
      <c r="L24" s="360" t="s">
        <v>110</v>
      </c>
      <c r="M24" s="361"/>
      <c r="N24" s="349">
        <f>SUM(F11:F14,F16:F36)</f>
        <v>64900</v>
      </c>
      <c r="O24" s="349"/>
      <c r="P24" s="349"/>
      <c r="Q24" s="135"/>
      <c r="T24" s="1">
        <v>11</v>
      </c>
      <c r="V24" s="307" t="str">
        <f t="shared" si="9"/>
        <v/>
      </c>
      <c r="W24" s="308"/>
      <c r="X24" s="57"/>
      <c r="Y24" s="73"/>
      <c r="Z24" s="59" t="str">
        <f t="shared" si="7"/>
        <v/>
      </c>
      <c r="AA24" s="14"/>
      <c r="AC24" s="14"/>
      <c r="AD24" s="161">
        <v>13112</v>
      </c>
      <c r="AE24" s="175" t="s">
        <v>182</v>
      </c>
      <c r="AG24" s="32"/>
      <c r="AH24" s="50"/>
      <c r="AI24" s="51"/>
    </row>
    <row r="25" spans="1:35" ht="18" customHeight="1" x14ac:dyDescent="0.15">
      <c r="A25" s="324"/>
      <c r="B25" s="301"/>
      <c r="C25" s="229" t="s">
        <v>74</v>
      </c>
      <c r="D25" s="230">
        <v>2750</v>
      </c>
      <c r="E25" s="217"/>
      <c r="F25" s="216" t="str">
        <f t="shared" ref="F25:F27" si="10">IFERROR(IF(E25="","",D25*E25),"")</f>
        <v/>
      </c>
      <c r="G25" s="218" t="s">
        <v>186</v>
      </c>
      <c r="J25" s="134"/>
      <c r="K25" s="326"/>
      <c r="L25" s="361"/>
      <c r="M25" s="361"/>
      <c r="N25" s="349"/>
      <c r="O25" s="349"/>
      <c r="P25" s="349"/>
      <c r="Q25" s="135"/>
      <c r="T25" s="1">
        <v>12</v>
      </c>
      <c r="V25" s="307" t="str">
        <f t="shared" si="9"/>
        <v/>
      </c>
      <c r="W25" s="308"/>
      <c r="X25" s="57"/>
      <c r="Y25" s="74"/>
      <c r="Z25" s="59" t="str">
        <f t="shared" si="7"/>
        <v/>
      </c>
      <c r="AA25" s="14"/>
      <c r="AC25" s="14"/>
      <c r="AD25" s="161">
        <v>19448</v>
      </c>
      <c r="AE25" s="175" t="s">
        <v>183</v>
      </c>
      <c r="AG25" s="32"/>
      <c r="AH25" s="50"/>
      <c r="AI25" s="51"/>
    </row>
    <row r="26" spans="1:35" ht="18" customHeight="1" x14ac:dyDescent="0.15">
      <c r="A26" s="324"/>
      <c r="B26" s="301"/>
      <c r="C26" s="229" t="s">
        <v>75</v>
      </c>
      <c r="D26" s="230">
        <v>110</v>
      </c>
      <c r="E26" s="217"/>
      <c r="F26" s="216" t="str">
        <f t="shared" si="10"/>
        <v/>
      </c>
      <c r="G26" s="218" t="s">
        <v>187</v>
      </c>
      <c r="J26" s="134"/>
      <c r="K26" s="327" t="s">
        <v>83</v>
      </c>
      <c r="L26" s="362" t="s">
        <v>106</v>
      </c>
      <c r="M26" s="362"/>
      <c r="N26" s="349">
        <f>SUM(F39:F43)</f>
        <v>156700</v>
      </c>
      <c r="O26" s="349"/>
      <c r="P26" s="349"/>
      <c r="Q26" s="135"/>
      <c r="T26" s="1">
        <v>13</v>
      </c>
      <c r="V26" s="307" t="str">
        <f t="shared" si="9"/>
        <v/>
      </c>
      <c r="W26" s="308"/>
      <c r="X26" s="68"/>
      <c r="Y26" s="58"/>
      <c r="Z26" s="59" t="str">
        <f t="shared" si="7"/>
        <v/>
      </c>
      <c r="AA26" s="14"/>
      <c r="AC26" s="25"/>
      <c r="AD26" s="162">
        <v>25784</v>
      </c>
      <c r="AE26" s="179" t="s">
        <v>180</v>
      </c>
      <c r="AG26" s="32"/>
      <c r="AH26" s="52"/>
      <c r="AI26" s="53"/>
    </row>
    <row r="27" spans="1:35" ht="18" customHeight="1" x14ac:dyDescent="0.15">
      <c r="A27" s="324"/>
      <c r="B27" s="301"/>
      <c r="C27" s="229" t="s">
        <v>76</v>
      </c>
      <c r="D27" s="230">
        <v>165</v>
      </c>
      <c r="E27" s="217"/>
      <c r="F27" s="216" t="str">
        <f t="shared" si="10"/>
        <v/>
      </c>
      <c r="G27" s="218" t="s">
        <v>184</v>
      </c>
      <c r="J27" s="134"/>
      <c r="K27" s="327"/>
      <c r="L27" s="362"/>
      <c r="M27" s="362"/>
      <c r="N27" s="349"/>
      <c r="O27" s="349"/>
      <c r="P27" s="349"/>
      <c r="Q27" s="135"/>
      <c r="T27" s="1">
        <v>14</v>
      </c>
      <c r="V27" s="307" t="str">
        <f t="shared" si="9"/>
        <v/>
      </c>
      <c r="W27" s="308"/>
      <c r="X27" s="57"/>
      <c r="Y27" s="58"/>
      <c r="Z27" s="59" t="str">
        <f t="shared" si="7"/>
        <v/>
      </c>
      <c r="AA27" s="14"/>
      <c r="AC27" s="32"/>
      <c r="AD27" s="3"/>
      <c r="AE27" s="51"/>
      <c r="AG27" s="32"/>
      <c r="AH27" s="52"/>
      <c r="AI27" s="53"/>
    </row>
    <row r="28" spans="1:35" ht="18" customHeight="1" x14ac:dyDescent="0.15">
      <c r="A28" s="324"/>
      <c r="B28" s="302"/>
      <c r="C28" s="237"/>
      <c r="D28" s="233"/>
      <c r="E28" s="220"/>
      <c r="F28" s="219" t="str">
        <f>IFERROR(IF(E28="","",D28*E28),"")</f>
        <v/>
      </c>
      <c r="G28" s="221" t="str">
        <f>IFERROR(IF(E28="","",VLOOKUP(D28,$AD$71:$AE$117,2,0)),"")</f>
        <v/>
      </c>
      <c r="J28" s="134"/>
      <c r="K28" s="356" t="s">
        <v>92</v>
      </c>
      <c r="L28" s="328" t="s">
        <v>107</v>
      </c>
      <c r="M28" s="328"/>
      <c r="N28" s="349">
        <f>SUM(F46:F60)</f>
        <v>149695</v>
      </c>
      <c r="O28" s="349"/>
      <c r="P28" s="349"/>
      <c r="Q28" s="135"/>
      <c r="T28" s="1">
        <v>15</v>
      </c>
      <c r="V28" s="307" t="str">
        <f t="shared" si="9"/>
        <v/>
      </c>
      <c r="W28" s="308"/>
      <c r="X28" s="57"/>
      <c r="Y28" s="58"/>
      <c r="Z28" s="59" t="str">
        <f t="shared" si="7"/>
        <v/>
      </c>
      <c r="AA28" s="14"/>
      <c r="AC28" s="18"/>
      <c r="AD28" s="3"/>
      <c r="AE28" s="53"/>
      <c r="AG28" s="32"/>
      <c r="AH28" s="50"/>
      <c r="AI28" s="51"/>
    </row>
    <row r="29" spans="1:35" ht="18" customHeight="1" x14ac:dyDescent="0.15">
      <c r="A29" s="324"/>
      <c r="B29" s="304" t="s">
        <v>121</v>
      </c>
      <c r="C29" s="226" t="s">
        <v>77</v>
      </c>
      <c r="D29" s="227">
        <v>22000</v>
      </c>
      <c r="E29" s="228">
        <v>1</v>
      </c>
      <c r="F29" s="216">
        <f>IFERROR(IF(E29="","",D29*E29),"")</f>
        <v>22000</v>
      </c>
      <c r="G29" s="218" t="s">
        <v>205</v>
      </c>
      <c r="J29" s="134"/>
      <c r="K29" s="356"/>
      <c r="L29" s="328"/>
      <c r="M29" s="328"/>
      <c r="N29" s="349"/>
      <c r="O29" s="349"/>
      <c r="P29" s="349"/>
      <c r="Q29" s="135"/>
      <c r="T29" s="1">
        <v>16</v>
      </c>
      <c r="V29" s="307" t="str">
        <f t="shared" si="9"/>
        <v/>
      </c>
      <c r="W29" s="308"/>
      <c r="X29" s="57"/>
      <c r="Y29" s="58"/>
      <c r="Z29" s="59" t="str">
        <f t="shared" si="7"/>
        <v/>
      </c>
      <c r="AA29" s="14"/>
      <c r="AC29" s="19"/>
      <c r="AD29" s="166">
        <v>0</v>
      </c>
      <c r="AE29" s="54" t="s">
        <v>49</v>
      </c>
      <c r="AG29" s="32"/>
      <c r="AH29" s="50"/>
      <c r="AI29" s="51"/>
    </row>
    <row r="30" spans="1:35" ht="18" customHeight="1" x14ac:dyDescent="0.15">
      <c r="A30" s="324"/>
      <c r="B30" s="301"/>
      <c r="C30" s="229" t="s">
        <v>172</v>
      </c>
      <c r="D30" s="230">
        <v>3300</v>
      </c>
      <c r="E30" s="217"/>
      <c r="F30" s="216" t="str">
        <f t="shared" ref="F30:F31" si="11">IFERROR(IF(E30="","",D30*E30),"")</f>
        <v/>
      </c>
      <c r="G30" s="218" t="s">
        <v>214</v>
      </c>
      <c r="J30" s="134"/>
      <c r="K30" s="357" t="s">
        <v>97</v>
      </c>
      <c r="L30" s="329" t="s">
        <v>108</v>
      </c>
      <c r="M30" s="329"/>
      <c r="N30" s="349">
        <f>SUM(O6:O11)</f>
        <v>0</v>
      </c>
      <c r="O30" s="349"/>
      <c r="P30" s="349"/>
      <c r="Q30" s="135"/>
      <c r="T30" s="1">
        <v>17</v>
      </c>
      <c r="V30" s="307">
        <f t="shared" si="9"/>
        <v>0</v>
      </c>
      <c r="W30" s="308"/>
      <c r="X30" s="57"/>
      <c r="Y30" s="58"/>
      <c r="Z30" s="59">
        <f t="shared" si="7"/>
        <v>0</v>
      </c>
      <c r="AA30" s="14"/>
      <c r="AC30" s="14" t="s">
        <v>36</v>
      </c>
      <c r="AD30" s="167">
        <v>15400</v>
      </c>
      <c r="AE30" s="55" t="s">
        <v>39</v>
      </c>
      <c r="AG30" s="32"/>
      <c r="AH30" s="50"/>
      <c r="AI30" s="51"/>
    </row>
    <row r="31" spans="1:35" ht="18" customHeight="1" x14ac:dyDescent="0.15">
      <c r="B31" s="301"/>
      <c r="C31" s="229" t="s">
        <v>78</v>
      </c>
      <c r="D31" s="230">
        <v>3500</v>
      </c>
      <c r="E31" s="217"/>
      <c r="F31" s="216" t="str">
        <f t="shared" si="11"/>
        <v/>
      </c>
      <c r="G31" s="218" t="s">
        <v>225</v>
      </c>
      <c r="J31" s="134"/>
      <c r="K31" s="357"/>
      <c r="L31" s="329"/>
      <c r="M31" s="329"/>
      <c r="N31" s="349"/>
      <c r="O31" s="349"/>
      <c r="P31" s="349"/>
      <c r="Q31" s="135"/>
      <c r="T31" s="1">
        <v>18</v>
      </c>
      <c r="V31" s="307"/>
      <c r="W31" s="308"/>
      <c r="X31" s="57"/>
      <c r="Y31" s="72"/>
      <c r="Z31" s="59" t="str">
        <f t="shared" si="7"/>
        <v>金額</v>
      </c>
      <c r="AA31" s="14"/>
      <c r="AC31" s="14"/>
      <c r="AD31" s="168">
        <v>19800</v>
      </c>
      <c r="AE31" s="55" t="s">
        <v>40</v>
      </c>
      <c r="AG31" s="32"/>
      <c r="AH31" s="50"/>
      <c r="AI31" s="51"/>
    </row>
    <row r="32" spans="1:35" ht="18" customHeight="1" x14ac:dyDescent="0.15">
      <c r="B32" s="302"/>
      <c r="C32" s="237"/>
      <c r="D32" s="233"/>
      <c r="E32" s="220"/>
      <c r="F32" s="219" t="str">
        <f>IFERROR(IF(E32="","",D32*E32),"")</f>
        <v/>
      </c>
      <c r="G32" s="221" t="str">
        <f>IFERROR(IF(E32="","",VLOOKUP(D32,$AD$71:$AE$117,2,0)),"")</f>
        <v/>
      </c>
      <c r="J32" s="134"/>
      <c r="K32" s="143"/>
      <c r="L32" s="144"/>
      <c r="M32" s="145"/>
      <c r="N32" s="350"/>
      <c r="O32" s="351"/>
      <c r="P32" s="352"/>
      <c r="Q32" s="135"/>
      <c r="T32" s="1">
        <v>19</v>
      </c>
      <c r="V32" s="307"/>
      <c r="W32" s="308"/>
      <c r="X32" s="57"/>
      <c r="Y32" s="72"/>
      <c r="Z32" s="59">
        <f t="shared" si="7"/>
        <v>135000</v>
      </c>
      <c r="AA32" s="14"/>
      <c r="AC32" s="14"/>
      <c r="AD32" s="169">
        <v>18480</v>
      </c>
      <c r="AE32" s="55" t="s">
        <v>41</v>
      </c>
      <c r="AG32" s="32"/>
      <c r="AH32" s="50"/>
      <c r="AI32" s="51"/>
    </row>
    <row r="33" spans="2:40" ht="18" customHeight="1" x14ac:dyDescent="0.15">
      <c r="B33" s="304" t="s">
        <v>122</v>
      </c>
      <c r="C33" s="226" t="s">
        <v>79</v>
      </c>
      <c r="D33" s="227">
        <v>38500</v>
      </c>
      <c r="E33" s="228"/>
      <c r="F33" s="216" t="str">
        <f>IFERROR(IF(E33="","",D33*E33),"")</f>
        <v/>
      </c>
      <c r="G33" s="218" t="s">
        <v>227</v>
      </c>
      <c r="J33" s="134"/>
      <c r="K33" s="146"/>
      <c r="L33" s="147"/>
      <c r="M33" s="148"/>
      <c r="N33" s="353"/>
      <c r="O33" s="354"/>
      <c r="P33" s="355"/>
      <c r="Q33" s="135"/>
      <c r="T33" s="1">
        <v>20</v>
      </c>
      <c r="V33" s="307"/>
      <c r="W33" s="308"/>
      <c r="X33" s="57"/>
      <c r="Y33" s="72"/>
      <c r="Z33" s="59">
        <f t="shared" si="7"/>
        <v>5500</v>
      </c>
      <c r="AA33" s="14"/>
      <c r="AC33" s="25"/>
      <c r="AD33" s="170">
        <v>23760</v>
      </c>
      <c r="AE33" s="56" t="s">
        <v>42</v>
      </c>
      <c r="AG33" s="32"/>
      <c r="AH33" s="50"/>
      <c r="AI33" s="51"/>
    </row>
    <row r="34" spans="2:40" ht="18" customHeight="1" thickBot="1" x14ac:dyDescent="0.2">
      <c r="B34" s="301"/>
      <c r="C34" s="229" t="s">
        <v>80</v>
      </c>
      <c r="D34" s="230">
        <v>1584</v>
      </c>
      <c r="E34" s="217"/>
      <c r="F34" s="216" t="str">
        <f t="shared" ref="F34:F35" si="12">IFERROR(IF(E34="","",D34*E34),"")</f>
        <v/>
      </c>
      <c r="G34" s="218" t="s">
        <v>228</v>
      </c>
      <c r="J34" s="134"/>
      <c r="K34" s="115"/>
      <c r="L34" s="125"/>
      <c r="M34" s="126"/>
      <c r="N34" s="191" t="str">
        <f>IF(AA105="","",AA105)</f>
        <v/>
      </c>
      <c r="O34" s="191"/>
      <c r="P34" s="192" t="str">
        <f>IF(V105="","",V105)</f>
        <v/>
      </c>
      <c r="Q34" s="135"/>
      <c r="T34" s="1">
        <v>21</v>
      </c>
      <c r="V34" s="307"/>
      <c r="W34" s="308"/>
      <c r="X34" s="57"/>
      <c r="Y34" s="58"/>
      <c r="Z34" s="59" t="str">
        <f t="shared" si="7"/>
        <v/>
      </c>
      <c r="AA34" s="14"/>
      <c r="AC34" s="14" t="s">
        <v>37</v>
      </c>
      <c r="AD34" s="171">
        <v>0</v>
      </c>
      <c r="AE34" s="163" t="s">
        <v>46</v>
      </c>
      <c r="AG34" s="32"/>
      <c r="AH34" s="52"/>
      <c r="AI34" s="53"/>
    </row>
    <row r="35" spans="2:40" ht="18" customHeight="1" thickTop="1" x14ac:dyDescent="0.15">
      <c r="B35" s="301"/>
      <c r="C35" s="229" t="s">
        <v>81</v>
      </c>
      <c r="D35" s="230">
        <v>2200</v>
      </c>
      <c r="E35" s="217"/>
      <c r="F35" s="216" t="str">
        <f t="shared" si="12"/>
        <v/>
      </c>
      <c r="G35" s="218" t="s">
        <v>206</v>
      </c>
      <c r="J35" s="134"/>
      <c r="K35" s="309" t="s">
        <v>229</v>
      </c>
      <c r="L35" s="310"/>
      <c r="M35" s="311"/>
      <c r="N35" s="343">
        <f>SUM(N22:P31)</f>
        <v>1779295</v>
      </c>
      <c r="O35" s="344"/>
      <c r="P35" s="345"/>
      <c r="Q35" s="135"/>
      <c r="T35" s="1">
        <v>22</v>
      </c>
      <c r="V35" s="307"/>
      <c r="W35" s="308"/>
      <c r="X35" s="68"/>
      <c r="Y35" s="58"/>
      <c r="Z35" s="59">
        <f t="shared" si="7"/>
        <v>16200</v>
      </c>
      <c r="AA35" s="14"/>
      <c r="AC35" s="14"/>
      <c r="AD35" s="167">
        <v>5500</v>
      </c>
      <c r="AE35" s="164" t="s">
        <v>44</v>
      </c>
      <c r="AG35" s="32"/>
      <c r="AH35" s="52"/>
      <c r="AI35" s="53"/>
    </row>
    <row r="36" spans="2:40" ht="18" customHeight="1" thickBot="1" x14ac:dyDescent="0.2">
      <c r="B36" s="302"/>
      <c r="C36" s="237"/>
      <c r="D36" s="233"/>
      <c r="E36" s="220"/>
      <c r="F36" s="219" t="str">
        <f>IFERROR(IF(E36="","",D36*E36),"")</f>
        <v/>
      </c>
      <c r="G36" s="221" t="str">
        <f>IFERROR(IF(E36="","",VLOOKUP(D36,$AD$71:$AE$117,2,0)),"")</f>
        <v/>
      </c>
      <c r="J36" s="134"/>
      <c r="K36" s="312"/>
      <c r="L36" s="313"/>
      <c r="M36" s="314"/>
      <c r="N36" s="346"/>
      <c r="O36" s="347"/>
      <c r="P36" s="348"/>
      <c r="Q36" s="135"/>
      <c r="T36" s="1">
        <v>23</v>
      </c>
      <c r="V36" s="307"/>
      <c r="W36" s="308"/>
      <c r="X36" s="70"/>
      <c r="Y36" s="58"/>
      <c r="Z36" s="59" t="str">
        <f t="shared" si="7"/>
        <v/>
      </c>
      <c r="AA36" s="14" t="s">
        <v>50</v>
      </c>
      <c r="AC36" s="14"/>
      <c r="AD36" s="168">
        <v>9240</v>
      </c>
      <c r="AE36" s="164" t="s">
        <v>43</v>
      </c>
      <c r="AG36" s="32"/>
      <c r="AH36" s="52"/>
      <c r="AI36" s="53"/>
    </row>
    <row r="37" spans="2:40" ht="18" customHeight="1" thickTop="1" x14ac:dyDescent="0.15">
      <c r="B37" s="11"/>
      <c r="C37" s="11"/>
      <c r="D37" s="238"/>
      <c r="E37" s="239"/>
      <c r="F37" s="240"/>
      <c r="G37" s="241"/>
      <c r="J37" s="124"/>
      <c r="K37" s="136"/>
      <c r="L37" s="137"/>
      <c r="M37" s="138"/>
      <c r="N37" s="139"/>
      <c r="O37" s="140"/>
      <c r="P37" s="141"/>
      <c r="Q37" s="142"/>
      <c r="T37" s="1">
        <v>24</v>
      </c>
      <c r="V37" s="307">
        <f>IF(Z37="","",L18)</f>
        <v>0</v>
      </c>
      <c r="W37" s="308"/>
      <c r="X37" s="68"/>
      <c r="Y37" s="58"/>
      <c r="Z37" s="59">
        <f>O18</f>
        <v>0</v>
      </c>
      <c r="AA37" s="14" t="s">
        <v>52</v>
      </c>
      <c r="AC37" s="25"/>
      <c r="AD37" s="172">
        <v>15840</v>
      </c>
      <c r="AE37" s="165" t="s">
        <v>45</v>
      </c>
      <c r="AF37" s="4"/>
      <c r="AG37" s="32"/>
      <c r="AH37" s="52"/>
      <c r="AI37" s="53"/>
    </row>
    <row r="38" spans="2:40" ht="18" customHeight="1" x14ac:dyDescent="0.15">
      <c r="B38" s="104" t="s">
        <v>83</v>
      </c>
      <c r="C38" s="242" t="s">
        <v>102</v>
      </c>
      <c r="D38" s="243" t="s">
        <v>3</v>
      </c>
      <c r="E38" s="244" t="s">
        <v>1</v>
      </c>
      <c r="F38" s="245" t="s">
        <v>0</v>
      </c>
      <c r="G38" s="246" t="s">
        <v>59</v>
      </c>
      <c r="L38" s="92"/>
      <c r="M38" s="97"/>
      <c r="N38" s="96"/>
      <c r="O38" s="99"/>
      <c r="P38" s="100"/>
      <c r="T38" s="1">
        <v>25</v>
      </c>
      <c r="V38" s="307">
        <f>IF(Z38="","",L19)</f>
        <v>0</v>
      </c>
      <c r="W38" s="308"/>
      <c r="X38" s="70"/>
      <c r="Y38" s="58"/>
      <c r="Z38" s="59">
        <f>O19</f>
        <v>0</v>
      </c>
      <c r="AA38" s="14"/>
      <c r="AC38" s="18"/>
      <c r="AD38" s="3">
        <v>0</v>
      </c>
      <c r="AE38" s="53" t="s">
        <v>195</v>
      </c>
      <c r="AG38" s="32"/>
      <c r="AH38" s="50"/>
      <c r="AI38" s="51"/>
    </row>
    <row r="39" spans="2:40" ht="18" customHeight="1" x14ac:dyDescent="0.15">
      <c r="B39" s="319" t="s">
        <v>101</v>
      </c>
      <c r="C39" s="320"/>
      <c r="D39" s="227">
        <v>2700</v>
      </c>
      <c r="E39" s="231">
        <v>50</v>
      </c>
      <c r="F39" s="216">
        <f>IFERROR(IF(E39="","",D39*E39),"")</f>
        <v>135000</v>
      </c>
      <c r="G39" s="218" t="str">
        <f>IFERROR(IF(D39="","",VLOOKUP(D39,$AD$46:$AE$51,2,0)),"")</f>
        <v>お香典のお返しの</v>
      </c>
      <c r="K39" s="149"/>
      <c r="L39" s="149"/>
      <c r="M39" s="150"/>
      <c r="N39" s="151"/>
      <c r="O39" s="152"/>
      <c r="P39" s="153"/>
      <c r="T39" s="1">
        <v>26</v>
      </c>
      <c r="V39" s="307">
        <f>IF(Z39="","",L20)</f>
        <v>0</v>
      </c>
      <c r="W39" s="308"/>
      <c r="X39" s="68"/>
      <c r="Y39" s="58"/>
      <c r="Z39" s="59">
        <f>O20</f>
        <v>0</v>
      </c>
      <c r="AA39" s="14"/>
      <c r="AC39" s="1" t="s">
        <v>191</v>
      </c>
      <c r="AD39" s="20">
        <v>42900</v>
      </c>
      <c r="AE39" s="21" t="s">
        <v>31</v>
      </c>
      <c r="AG39" s="32"/>
      <c r="AH39" s="50"/>
      <c r="AI39" s="51"/>
    </row>
    <row r="40" spans="2:40" ht="18" customHeight="1" x14ac:dyDescent="0.15">
      <c r="B40" s="315" t="s">
        <v>111</v>
      </c>
      <c r="C40" s="316"/>
      <c r="D40" s="230">
        <v>110</v>
      </c>
      <c r="E40" s="217">
        <v>50</v>
      </c>
      <c r="F40" s="216">
        <f t="shared" ref="F40:F42" si="13">IFERROR(IF(E40="","",D40*E40),"")</f>
        <v>5500</v>
      </c>
      <c r="G40" s="218" t="s">
        <v>232</v>
      </c>
      <c r="J40" s="149"/>
      <c r="K40" s="149"/>
      <c r="M40" s="193"/>
      <c r="N40" s="194"/>
      <c r="O40" s="152"/>
      <c r="P40" s="195"/>
      <c r="T40" s="1">
        <v>27</v>
      </c>
      <c r="V40" s="307" t="e">
        <f>IF(Z40="","",#REF!)</f>
        <v>#REF!</v>
      </c>
      <c r="W40" s="308"/>
      <c r="X40" s="70"/>
      <c r="Y40" s="58"/>
      <c r="Z40" s="59" t="e">
        <f>#REF!</f>
        <v>#REF!</v>
      </c>
      <c r="AA40" s="14"/>
      <c r="AD40" s="20">
        <v>47300</v>
      </c>
      <c r="AE40" s="21" t="s">
        <v>30</v>
      </c>
      <c r="AG40" s="32"/>
      <c r="AH40" s="50"/>
      <c r="AI40" s="51"/>
    </row>
    <row r="41" spans="2:40" ht="18" customHeight="1" x14ac:dyDescent="0.15">
      <c r="B41" s="315" t="s">
        <v>112</v>
      </c>
      <c r="C41" s="316"/>
      <c r="D41" s="230"/>
      <c r="E41" s="217"/>
      <c r="F41" s="216" t="str">
        <f t="shared" si="13"/>
        <v/>
      </c>
      <c r="G41" s="218" t="str">
        <f>IFERROR(IF(E41="","",VLOOKUP(D41,$AD$71:$AE$117,2,0)),"")</f>
        <v/>
      </c>
      <c r="K41" s="149"/>
      <c r="M41" s="196"/>
      <c r="N41" s="196"/>
      <c r="O41" s="196"/>
      <c r="P41" s="197"/>
      <c r="T41" s="1">
        <v>28</v>
      </c>
      <c r="V41" s="307"/>
      <c r="W41" s="308"/>
      <c r="X41" s="68"/>
      <c r="Y41" s="58"/>
      <c r="Z41" s="59" t="e">
        <f>#REF!</f>
        <v>#REF!</v>
      </c>
      <c r="AA41" s="14"/>
      <c r="AD41" s="20">
        <v>53900</v>
      </c>
      <c r="AE41" s="21" t="s">
        <v>29</v>
      </c>
      <c r="AG41" s="32"/>
      <c r="AH41" s="50"/>
      <c r="AI41" s="51"/>
    </row>
    <row r="42" spans="2:40" ht="18" customHeight="1" x14ac:dyDescent="0.15">
      <c r="B42" s="315" t="s">
        <v>113</v>
      </c>
      <c r="C42" s="316"/>
      <c r="D42" s="230">
        <v>540</v>
      </c>
      <c r="E42" s="217">
        <v>30</v>
      </c>
      <c r="F42" s="216">
        <f t="shared" si="13"/>
        <v>16200</v>
      </c>
      <c r="G42" s="218" t="str">
        <f>IFERROR(IF(D42="","",VLOOKUP(D42,$AD$46:$AE$51,2,0)),"")</f>
        <v>お通夜の会葬お礼の</v>
      </c>
      <c r="J42" s="149"/>
      <c r="K42" s="149"/>
      <c r="M42" s="149"/>
      <c r="N42" s="149"/>
      <c r="O42" s="149"/>
      <c r="P42" s="149"/>
      <c r="T42" s="1">
        <v>29</v>
      </c>
      <c r="V42" s="307" t="e">
        <f>IF(Z42="","",#REF!)</f>
        <v>#REF!</v>
      </c>
      <c r="W42" s="308"/>
      <c r="X42" s="70"/>
      <c r="Y42" s="58"/>
      <c r="Z42" s="59" t="e">
        <f>#REF!</f>
        <v>#REF!</v>
      </c>
      <c r="AA42" s="14"/>
      <c r="AD42" s="20"/>
      <c r="AE42" s="21"/>
      <c r="AG42" s="32"/>
      <c r="AH42" s="50"/>
      <c r="AI42" s="51"/>
    </row>
    <row r="43" spans="2:40" ht="18" customHeight="1" x14ac:dyDescent="0.15">
      <c r="B43" s="317"/>
      <c r="C43" s="318"/>
      <c r="D43" s="233"/>
      <c r="E43" s="220"/>
      <c r="F43" s="219" t="str">
        <f>IFERROR(IF(E43="","",D43*E43),"")</f>
        <v/>
      </c>
      <c r="G43" s="221" t="str">
        <f>IFERROR(IF(E43="","",VLOOKUP(D43,$AD$71:$AE$117,2,0)),"")</f>
        <v/>
      </c>
      <c r="J43" s="26"/>
      <c r="K43" s="149"/>
      <c r="M43" s="149"/>
      <c r="N43" s="149"/>
      <c r="O43" s="149"/>
      <c r="P43" s="197"/>
      <c r="T43" s="1">
        <v>30</v>
      </c>
      <c r="V43" s="307" t="e">
        <f>IF(Z43="","",#REF!)</f>
        <v>#REF!</v>
      </c>
      <c r="W43" s="308"/>
      <c r="X43" s="68"/>
      <c r="Y43" s="58"/>
      <c r="Z43" s="59" t="e">
        <f>#REF!</f>
        <v>#REF!</v>
      </c>
      <c r="AA43" s="14"/>
      <c r="AD43" s="1">
        <v>0</v>
      </c>
      <c r="AE43" s="1" t="s">
        <v>194</v>
      </c>
      <c r="AF43" s="15"/>
      <c r="AG43" s="32"/>
      <c r="AH43" s="50"/>
      <c r="AI43" s="51"/>
      <c r="AJ43" s="106"/>
      <c r="AK43" s="106"/>
      <c r="AL43" s="107"/>
      <c r="AM43" s="26"/>
      <c r="AN43" s="26"/>
    </row>
    <row r="44" spans="2:40" ht="18" customHeight="1" x14ac:dyDescent="0.15">
      <c r="B44" s="91"/>
      <c r="C44" s="247"/>
      <c r="D44" s="248"/>
      <c r="E44" s="248"/>
      <c r="F44" s="248"/>
      <c r="G44" s="249"/>
      <c r="J44" s="149"/>
      <c r="K44" s="149"/>
      <c r="M44" s="198"/>
      <c r="N44" s="149"/>
      <c r="O44" s="149"/>
      <c r="P44" s="149"/>
      <c r="T44" s="1">
        <v>31</v>
      </c>
      <c r="V44" s="307" t="e">
        <f>IF(Z44="","",#REF!)</f>
        <v>#REF!</v>
      </c>
      <c r="W44" s="308"/>
      <c r="X44" s="70"/>
      <c r="Y44" s="58"/>
      <c r="Z44" s="59" t="e">
        <f>#REF!</f>
        <v>#REF!</v>
      </c>
      <c r="AA44" s="14"/>
      <c r="AD44" s="1">
        <v>3300</v>
      </c>
      <c r="AE44" s="1" t="s">
        <v>192</v>
      </c>
      <c r="AF44" s="15"/>
      <c r="AG44" s="32"/>
      <c r="AH44" s="50"/>
      <c r="AI44" s="51"/>
    </row>
    <row r="45" spans="2:40" ht="18" customHeight="1" x14ac:dyDescent="0.15">
      <c r="B45" s="105" t="s">
        <v>92</v>
      </c>
      <c r="C45" s="250" t="s">
        <v>103</v>
      </c>
      <c r="D45" s="251" t="s">
        <v>3</v>
      </c>
      <c r="E45" s="251" t="s">
        <v>1</v>
      </c>
      <c r="F45" s="252" t="s">
        <v>0</v>
      </c>
      <c r="G45" s="253" t="s">
        <v>59</v>
      </c>
      <c r="K45" s="149"/>
      <c r="M45" s="198"/>
      <c r="N45" s="149"/>
      <c r="O45" s="149"/>
      <c r="P45" s="199"/>
      <c r="T45" s="1">
        <v>32</v>
      </c>
      <c r="V45" s="307" t="e">
        <f>IF(Z45="","",#REF!)</f>
        <v>#REF!</v>
      </c>
      <c r="W45" s="308"/>
      <c r="X45" s="68"/>
      <c r="Y45" s="58"/>
      <c r="Z45" s="59" t="e">
        <f>#REF!</f>
        <v>#REF!</v>
      </c>
      <c r="AA45" s="14"/>
      <c r="AD45" s="1">
        <v>6600</v>
      </c>
      <c r="AE45" s="1" t="s">
        <v>193</v>
      </c>
      <c r="AF45" s="15"/>
      <c r="AG45" s="32"/>
      <c r="AH45" s="50"/>
      <c r="AI45" s="51"/>
    </row>
    <row r="46" spans="2:40" ht="18" customHeight="1" x14ac:dyDescent="0.15">
      <c r="B46" s="304" t="s">
        <v>123</v>
      </c>
      <c r="C46" s="226" t="s">
        <v>219</v>
      </c>
      <c r="D46" s="227">
        <v>648</v>
      </c>
      <c r="E46" s="231"/>
      <c r="F46" s="216" t="str">
        <f>IFERROR(IF(E46="","",D46*E46),"")</f>
        <v/>
      </c>
      <c r="G46" s="218" t="s">
        <v>200</v>
      </c>
      <c r="J46" s="156"/>
      <c r="K46" s="149"/>
      <c r="M46" s="149"/>
      <c r="N46" s="149"/>
      <c r="O46" s="149"/>
      <c r="P46" s="149"/>
      <c r="T46" s="1">
        <v>33</v>
      </c>
      <c r="V46" s="307"/>
      <c r="W46" s="308"/>
      <c r="X46" s="70"/>
      <c r="Y46" s="58"/>
      <c r="Z46" s="59" t="e">
        <f>#REF!</f>
        <v>#REF!</v>
      </c>
      <c r="AA46" s="14"/>
      <c r="AC46" s="19" t="s">
        <v>196</v>
      </c>
      <c r="AD46" s="166">
        <v>1620</v>
      </c>
      <c r="AE46" s="181" t="s">
        <v>207</v>
      </c>
      <c r="AF46" s="15"/>
      <c r="AG46" s="32"/>
      <c r="AH46" s="3"/>
      <c r="AI46" s="51"/>
    </row>
    <row r="47" spans="2:40" ht="18" customHeight="1" x14ac:dyDescent="0.15">
      <c r="B47" s="301"/>
      <c r="C47" s="289" t="s">
        <v>84</v>
      </c>
      <c r="D47" s="254">
        <v>162</v>
      </c>
      <c r="E47" s="255"/>
      <c r="F47" s="256" t="str">
        <f t="shared" ref="F47" si="14">IFERROR(IF(E47="","",D47*E47),"")</f>
        <v/>
      </c>
      <c r="G47" s="290" t="s">
        <v>201</v>
      </c>
      <c r="I47" s="26"/>
      <c r="K47" s="149"/>
      <c r="L47" s="149"/>
      <c r="M47" s="149"/>
      <c r="N47" s="149"/>
      <c r="O47" s="149"/>
      <c r="P47" s="197"/>
      <c r="T47" s="1">
        <v>34</v>
      </c>
      <c r="V47" s="307" t="e">
        <f>IF(Z47="","",#REF!)</f>
        <v>#REF!</v>
      </c>
      <c r="W47" s="308"/>
      <c r="X47" s="68"/>
      <c r="Y47" s="58"/>
      <c r="Z47" s="59" t="e">
        <f>#REF!</f>
        <v>#REF!</v>
      </c>
      <c r="AA47" s="14"/>
      <c r="AC47" s="14"/>
      <c r="AD47" s="173">
        <v>2700</v>
      </c>
      <c r="AE47" s="164" t="s">
        <v>208</v>
      </c>
      <c r="AF47" s="15"/>
      <c r="AG47" s="18"/>
      <c r="AH47" s="3"/>
      <c r="AI47" s="51"/>
    </row>
    <row r="48" spans="2:40" ht="18" customHeight="1" thickBot="1" x14ac:dyDescent="0.2">
      <c r="B48" s="300" t="s">
        <v>218</v>
      </c>
      <c r="C48" s="226" t="s">
        <v>85</v>
      </c>
      <c r="D48" s="227">
        <v>2750</v>
      </c>
      <c r="E48" s="231">
        <v>20</v>
      </c>
      <c r="F48" s="232">
        <f>IFERROR(IF(E48="","",D48*E48),"")</f>
        <v>55000</v>
      </c>
      <c r="G48" s="283" t="str">
        <f>IFERROR(IF(D48="","持ち帰り用保冷バッグ付",VLOOKUP(D48,$AD$58:$AE$63,2,0)),"")</f>
        <v>精進料理「華」</v>
      </c>
      <c r="I48" s="26"/>
      <c r="K48" s="149"/>
      <c r="L48" s="149"/>
      <c r="M48" s="149"/>
      <c r="N48" s="149"/>
      <c r="O48" s="149"/>
      <c r="P48" s="197"/>
      <c r="T48" s="1">
        <v>35</v>
      </c>
      <c r="V48" s="307" t="e">
        <f>IF(Z48="","",#REF!)</f>
        <v>#REF!</v>
      </c>
      <c r="W48" s="308"/>
      <c r="X48" s="70"/>
      <c r="Y48" s="58"/>
      <c r="Z48" s="59" t="e">
        <f>#REF!</f>
        <v>#REF!</v>
      </c>
      <c r="AA48" s="14"/>
      <c r="AC48" s="14"/>
      <c r="AD48" s="167">
        <v>540</v>
      </c>
      <c r="AE48" s="164" t="s">
        <v>209</v>
      </c>
      <c r="AF48" s="15"/>
      <c r="AG48" s="32"/>
      <c r="AH48" s="3"/>
      <c r="AI48" s="51"/>
    </row>
    <row r="49" spans="2:41" ht="18" customHeight="1" x14ac:dyDescent="0.15">
      <c r="B49" s="301"/>
      <c r="C49" s="229" t="s">
        <v>86</v>
      </c>
      <c r="D49" s="230">
        <v>2200</v>
      </c>
      <c r="E49" s="217"/>
      <c r="F49" s="216" t="str">
        <f t="shared" ref="F49:F51" si="15">IFERROR(IF(E49="","",D49*E49),"")</f>
        <v/>
      </c>
      <c r="G49" s="218" t="str">
        <f t="shared" ref="G49:G51" si="16">IFERROR(IF(E49="","",VLOOKUP(D49,$AD$71:$AE$117,2,0)),"")</f>
        <v/>
      </c>
      <c r="I49" s="270"/>
      <c r="J49" s="271"/>
      <c r="K49" s="272"/>
      <c r="L49" s="263"/>
      <c r="M49" s="272"/>
      <c r="N49" s="272"/>
      <c r="O49" s="273"/>
      <c r="P49" s="149"/>
      <c r="T49" s="1">
        <v>36</v>
      </c>
      <c r="V49" s="307" t="e">
        <f>IF(Z49="","",#REF!)</f>
        <v>#REF!</v>
      </c>
      <c r="W49" s="308"/>
      <c r="X49" s="68"/>
      <c r="Y49" s="58"/>
      <c r="Z49" s="59" t="e">
        <f>#REF!</f>
        <v>#REF!</v>
      </c>
      <c r="AA49" s="14"/>
      <c r="AC49" s="25"/>
      <c r="AD49" s="172">
        <v>648</v>
      </c>
      <c r="AE49" s="165" t="s">
        <v>209</v>
      </c>
      <c r="AF49" s="15"/>
      <c r="AG49" s="18"/>
      <c r="AH49" s="3"/>
      <c r="AI49" s="51"/>
    </row>
    <row r="50" spans="2:41" ht="18" customHeight="1" x14ac:dyDescent="0.15">
      <c r="B50" s="301"/>
      <c r="C50" s="229" t="s">
        <v>84</v>
      </c>
      <c r="D50" s="230">
        <v>165</v>
      </c>
      <c r="E50" s="217">
        <v>21</v>
      </c>
      <c r="F50" s="216">
        <f t="shared" si="15"/>
        <v>3465</v>
      </c>
      <c r="G50" s="218" t="s">
        <v>210</v>
      </c>
      <c r="I50" s="266"/>
      <c r="K50" s="149"/>
      <c r="L50" s="149"/>
      <c r="M50" s="149"/>
      <c r="N50" s="149"/>
      <c r="O50" s="274"/>
      <c r="P50" s="197"/>
      <c r="T50" s="1">
        <v>37</v>
      </c>
      <c r="V50" s="307" t="e">
        <f>IF(Z50="","",#REF!)</f>
        <v>#REF!</v>
      </c>
      <c r="W50" s="308"/>
      <c r="X50" s="70"/>
      <c r="Y50" s="58"/>
      <c r="Z50" s="59" t="e">
        <f>#REF!</f>
        <v>#REF!</v>
      </c>
      <c r="AA50" s="14"/>
      <c r="AC50" s="19" t="s">
        <v>38</v>
      </c>
      <c r="AD50" s="20">
        <v>3240</v>
      </c>
      <c r="AE50" s="21" t="s">
        <v>217</v>
      </c>
    </row>
    <row r="51" spans="2:41" ht="18" customHeight="1" x14ac:dyDescent="0.15">
      <c r="B51" s="302"/>
      <c r="C51" s="237" t="s">
        <v>87</v>
      </c>
      <c r="D51" s="233">
        <v>660</v>
      </c>
      <c r="E51" s="220"/>
      <c r="F51" s="219" t="str">
        <f t="shared" si="15"/>
        <v/>
      </c>
      <c r="G51" s="221" t="str">
        <f t="shared" si="16"/>
        <v/>
      </c>
      <c r="I51" s="266"/>
      <c r="K51" s="149"/>
      <c r="L51" s="149"/>
      <c r="M51" s="149"/>
      <c r="N51" s="149"/>
      <c r="O51" s="274"/>
      <c r="P51" s="149"/>
      <c r="T51" s="1">
        <v>38</v>
      </c>
      <c r="V51" s="307" t="e">
        <f>IF(Z51="","",#REF!)</f>
        <v>#REF!</v>
      </c>
      <c r="W51" s="308"/>
      <c r="X51" s="68"/>
      <c r="Y51" s="58"/>
      <c r="Z51" s="59" t="e">
        <f>#REF!</f>
        <v>#REF!</v>
      </c>
      <c r="AA51" s="14"/>
      <c r="AC51" s="25"/>
      <c r="AD51" s="20">
        <v>4320</v>
      </c>
      <c r="AE51" s="21" t="s">
        <v>20</v>
      </c>
    </row>
    <row r="52" spans="2:41" ht="18" customHeight="1" x14ac:dyDescent="0.15">
      <c r="B52" s="303" t="s">
        <v>124</v>
      </c>
      <c r="C52" s="287" t="s">
        <v>88</v>
      </c>
      <c r="D52" s="234">
        <v>5400</v>
      </c>
      <c r="E52" s="291">
        <v>1</v>
      </c>
      <c r="F52" s="236">
        <f>IFERROR(IF(E52="","",D52*E52),"")</f>
        <v>5400</v>
      </c>
      <c r="G52" s="288" t="str">
        <f>IFERROR(IF(D52="","持ち帰り用保冷バッグ付",VLOOKUP(D52,$AD$58:$AE$63,2,0)),"")</f>
        <v>精進料理「楓」　お寺様の特別料理</v>
      </c>
      <c r="I52" s="266"/>
      <c r="K52" s="149"/>
      <c r="L52" s="149"/>
      <c r="M52" s="149"/>
      <c r="N52" s="149"/>
      <c r="O52" s="274"/>
      <c r="P52" s="149"/>
      <c r="T52" s="1">
        <v>39</v>
      </c>
      <c r="V52" s="307" t="e">
        <f>IF(Z52="","",#REF!)</f>
        <v>#REF!</v>
      </c>
      <c r="W52" s="308"/>
      <c r="X52" s="57"/>
      <c r="Y52" s="58"/>
      <c r="Z52" s="59" t="e">
        <f>#REF!</f>
        <v>#REF!</v>
      </c>
      <c r="AA52" s="14"/>
    </row>
    <row r="53" spans="2:41" ht="18" customHeight="1" x14ac:dyDescent="0.15">
      <c r="B53" s="303"/>
      <c r="C53" s="229" t="s">
        <v>89</v>
      </c>
      <c r="D53" s="230"/>
      <c r="E53" s="217"/>
      <c r="F53" s="216" t="str">
        <f t="shared" ref="F53:F54" si="17">IFERROR(IF(E53="","",D53*E53),"")</f>
        <v/>
      </c>
      <c r="G53" s="218" t="str">
        <f>IFERROR(IF(D53="","持ち帰り用保冷バッグ付",VLOOKUP(D53,$AD$58:$AE$63,2,0)),"")</f>
        <v>持ち帰り用保冷バッグ付</v>
      </c>
      <c r="I53" s="266"/>
      <c r="K53" s="149"/>
      <c r="L53" s="149"/>
      <c r="M53" s="149"/>
      <c r="N53" s="149"/>
      <c r="O53" s="274"/>
      <c r="P53" s="149"/>
      <c r="T53" s="1">
        <v>40</v>
      </c>
      <c r="V53" s="307">
        <f t="shared" ref="V53:V58" si="18">IF(Z53="","",L34)</f>
        <v>0</v>
      </c>
      <c r="W53" s="308"/>
      <c r="X53" s="57"/>
      <c r="Y53" s="58"/>
      <c r="Z53" s="59">
        <f t="shared" ref="Z53:Z59" si="19">O34</f>
        <v>0</v>
      </c>
      <c r="AA53" s="14"/>
      <c r="AD53" s="184">
        <v>2710</v>
      </c>
      <c r="AE53" s="185" t="s">
        <v>18</v>
      </c>
    </row>
    <row r="54" spans="2:41" ht="18" customHeight="1" thickBot="1" x14ac:dyDescent="0.2">
      <c r="B54" s="303"/>
      <c r="C54" s="289" t="s">
        <v>86</v>
      </c>
      <c r="D54" s="254">
        <v>2376</v>
      </c>
      <c r="E54" s="255"/>
      <c r="F54" s="256" t="str">
        <f t="shared" si="17"/>
        <v/>
      </c>
      <c r="G54" s="290" t="s">
        <v>199</v>
      </c>
      <c r="I54" s="305" t="s">
        <v>231</v>
      </c>
      <c r="J54" s="306"/>
      <c r="K54" s="306"/>
      <c r="L54" s="306"/>
      <c r="M54" s="306"/>
      <c r="N54" s="275"/>
      <c r="O54" s="276"/>
      <c r="P54" s="149"/>
      <c r="T54" s="1">
        <v>41</v>
      </c>
      <c r="V54" s="307">
        <f t="shared" si="18"/>
        <v>0</v>
      </c>
      <c r="W54" s="308"/>
      <c r="X54" s="57"/>
      <c r="Y54" s="58"/>
      <c r="Z54" s="59">
        <f t="shared" si="19"/>
        <v>0</v>
      </c>
      <c r="AA54" s="14"/>
      <c r="AC54" s="189" t="s">
        <v>197</v>
      </c>
      <c r="AD54" s="184">
        <v>1857</v>
      </c>
      <c r="AE54" s="180" t="s">
        <v>35</v>
      </c>
    </row>
    <row r="55" spans="2:41" ht="18" customHeight="1" x14ac:dyDescent="0.15">
      <c r="B55" s="304" t="s">
        <v>125</v>
      </c>
      <c r="C55" s="293" t="s">
        <v>90</v>
      </c>
      <c r="D55" s="227">
        <v>3240</v>
      </c>
      <c r="E55" s="231">
        <v>10</v>
      </c>
      <c r="F55" s="232">
        <f>IFERROR(IF(E55="","",D55*E55),"")</f>
        <v>32400</v>
      </c>
      <c r="G55" s="283" t="str">
        <f>IFERROR(IF(D55="","",VLOOKUP(D55,$AD$50:$AE$51,2,0)),"")</f>
        <v>初七日法要に出席されるご親族へお返しの</v>
      </c>
      <c r="I55" s="262"/>
      <c r="J55" s="263"/>
      <c r="K55" s="264"/>
      <c r="L55" s="264"/>
      <c r="M55" s="264"/>
      <c r="N55" s="264"/>
      <c r="O55" s="265"/>
      <c r="P55" s="154"/>
      <c r="T55" s="1">
        <v>42</v>
      </c>
      <c r="V55" s="307">
        <f t="shared" si="18"/>
        <v>0</v>
      </c>
      <c r="W55" s="308"/>
      <c r="X55" s="57"/>
      <c r="Y55" s="58"/>
      <c r="Z55" s="59">
        <f t="shared" si="19"/>
        <v>0</v>
      </c>
      <c r="AA55" s="14"/>
      <c r="AC55" s="190"/>
      <c r="AD55" s="186">
        <v>2423</v>
      </c>
      <c r="AE55" s="159" t="s">
        <v>34</v>
      </c>
    </row>
    <row r="56" spans="2:41" ht="18" customHeight="1" x14ac:dyDescent="0.15">
      <c r="B56" s="301"/>
      <c r="C56" s="280" t="s">
        <v>91</v>
      </c>
      <c r="D56" s="230">
        <v>1080</v>
      </c>
      <c r="E56" s="292">
        <f>E$55</f>
        <v>10</v>
      </c>
      <c r="F56" s="216">
        <f t="shared" ref="F56:F59" si="20">IFERROR(IF(E56="","",D56*E56),"")</f>
        <v>10800</v>
      </c>
      <c r="G56" s="218" t="str">
        <f>IFERROR(IF(E56="","",VLOOKUP(D56,$AD$71:$AE$117,2,0)),"")</f>
        <v/>
      </c>
      <c r="I56" s="266"/>
      <c r="K56" s="154"/>
      <c r="L56" s="154"/>
      <c r="M56" s="154"/>
      <c r="N56" s="154"/>
      <c r="O56" s="267"/>
      <c r="P56" s="154"/>
      <c r="T56" s="1">
        <v>43</v>
      </c>
      <c r="V56" s="307">
        <f t="shared" si="18"/>
        <v>0</v>
      </c>
      <c r="W56" s="308"/>
      <c r="X56" s="57"/>
      <c r="Y56" s="58"/>
      <c r="Z56" s="59">
        <f t="shared" si="19"/>
        <v>0</v>
      </c>
      <c r="AA56" s="14"/>
      <c r="AC56" s="161"/>
      <c r="AD56" s="186">
        <v>2937</v>
      </c>
      <c r="AE56" s="159" t="s">
        <v>33</v>
      </c>
    </row>
    <row r="57" spans="2:41" ht="18" customHeight="1" x14ac:dyDescent="0.15">
      <c r="B57" s="301"/>
      <c r="C57" s="280" t="s">
        <v>93</v>
      </c>
      <c r="D57" s="230">
        <v>755</v>
      </c>
      <c r="E57" s="292">
        <f>E$55</f>
        <v>10</v>
      </c>
      <c r="F57" s="216">
        <f t="shared" si="20"/>
        <v>7550</v>
      </c>
      <c r="G57" s="218" t="str">
        <f t="shared" ref="G57:G59" si="21">IFERROR(IF(E57="","",VLOOKUP(D57,$AD$71:$AE$117,2,0)),"")</f>
        <v/>
      </c>
      <c r="I57" s="266"/>
      <c r="K57" s="154"/>
      <c r="L57" s="154"/>
      <c r="M57" s="154"/>
      <c r="N57" s="154"/>
      <c r="O57" s="267"/>
      <c r="P57" s="154"/>
      <c r="T57" s="1">
        <v>44</v>
      </c>
      <c r="V57" s="307">
        <f t="shared" si="18"/>
        <v>0</v>
      </c>
      <c r="W57" s="308"/>
      <c r="X57" s="57"/>
      <c r="Y57" s="58"/>
      <c r="Z57" s="59">
        <f t="shared" si="19"/>
        <v>0</v>
      </c>
      <c r="AA57" s="14"/>
      <c r="AC57" s="188"/>
      <c r="AD57" s="187">
        <v>3736</v>
      </c>
      <c r="AE57" s="159" t="s">
        <v>32</v>
      </c>
      <c r="AG57" s="27"/>
      <c r="AH57" s="27"/>
      <c r="AI57" s="27"/>
    </row>
    <row r="58" spans="2:41" ht="18" customHeight="1" x14ac:dyDescent="0.15">
      <c r="B58" s="301"/>
      <c r="C58" s="280" t="s">
        <v>94</v>
      </c>
      <c r="D58" s="230">
        <v>755</v>
      </c>
      <c r="E58" s="292">
        <f>E$55</f>
        <v>10</v>
      </c>
      <c r="F58" s="216">
        <f t="shared" si="20"/>
        <v>7550</v>
      </c>
      <c r="G58" s="218" t="str">
        <f t="shared" si="21"/>
        <v/>
      </c>
      <c r="I58" s="266"/>
      <c r="K58" s="154"/>
      <c r="L58" s="154"/>
      <c r="M58" s="154"/>
      <c r="N58" s="154"/>
      <c r="O58" s="267"/>
      <c r="P58" s="154"/>
      <c r="T58" s="1">
        <v>45</v>
      </c>
      <c r="V58" s="307">
        <f t="shared" si="18"/>
        <v>0</v>
      </c>
      <c r="W58" s="308"/>
      <c r="X58" s="57"/>
      <c r="Y58" s="58"/>
      <c r="Z58" s="59">
        <f t="shared" si="19"/>
        <v>0</v>
      </c>
      <c r="AA58" s="14"/>
      <c r="AD58" s="186">
        <v>1650</v>
      </c>
      <c r="AE58" s="180" t="s">
        <v>27</v>
      </c>
      <c r="AG58" s="26"/>
      <c r="AH58" s="27"/>
      <c r="AI58" s="27"/>
    </row>
    <row r="59" spans="2:41" ht="18" customHeight="1" x14ac:dyDescent="0.15">
      <c r="B59" s="301"/>
      <c r="C59" s="280" t="s">
        <v>95</v>
      </c>
      <c r="D59" s="230">
        <v>330</v>
      </c>
      <c r="E59" s="292">
        <f>E$55</f>
        <v>10</v>
      </c>
      <c r="F59" s="216">
        <f t="shared" si="20"/>
        <v>3300</v>
      </c>
      <c r="G59" s="218" t="str">
        <f t="shared" si="21"/>
        <v/>
      </c>
      <c r="I59" s="266"/>
      <c r="K59" s="154"/>
      <c r="L59" s="154"/>
      <c r="M59" s="154"/>
      <c r="N59" s="154"/>
      <c r="O59" s="267"/>
      <c r="P59" s="154"/>
      <c r="T59" s="1">
        <v>46</v>
      </c>
      <c r="V59" s="307">
        <f>IF(Z59="","",J40)</f>
        <v>0</v>
      </c>
      <c r="W59" s="308"/>
      <c r="X59" s="57"/>
      <c r="Y59" s="58"/>
      <c r="Z59" s="59">
        <f t="shared" si="19"/>
        <v>0</v>
      </c>
      <c r="AA59" s="14" t="s">
        <v>53</v>
      </c>
      <c r="AD59" s="186">
        <v>2750</v>
      </c>
      <c r="AE59" s="159" t="s">
        <v>26</v>
      </c>
      <c r="AG59" s="26"/>
      <c r="AH59" s="27"/>
      <c r="AI59" s="27"/>
    </row>
    <row r="60" spans="2:41" ht="18" customHeight="1" thickBot="1" x14ac:dyDescent="0.2">
      <c r="B60" s="301"/>
      <c r="C60" s="285" t="s">
        <v>96</v>
      </c>
      <c r="D60" s="230">
        <v>2423</v>
      </c>
      <c r="E60" s="292">
        <f>E$55</f>
        <v>10</v>
      </c>
      <c r="F60" s="216">
        <f>IFERROR(IF(E60="","",D60*E60),"")</f>
        <v>24230</v>
      </c>
      <c r="G60" s="218" t="str">
        <f>IFERROR(IF(D60="","",VLOOKUP(D60,$AD$54:$AE$63,2,0)),"")</f>
        <v>Bサイズ</v>
      </c>
      <c r="I60" s="305" t="s">
        <v>245</v>
      </c>
      <c r="J60" s="306"/>
      <c r="K60" s="306"/>
      <c r="L60" s="306"/>
      <c r="M60" s="306"/>
      <c r="N60" s="268"/>
      <c r="O60" s="269"/>
      <c r="P60" s="155"/>
      <c r="V60" s="307"/>
      <c r="W60" s="308"/>
      <c r="X60" s="57"/>
      <c r="Y60" s="58"/>
      <c r="Z60" s="59"/>
      <c r="AA60" s="14"/>
      <c r="AD60" s="186">
        <v>3850</v>
      </c>
      <c r="AE60" s="159" t="s">
        <v>25</v>
      </c>
      <c r="AG60" s="26"/>
      <c r="AH60" s="27"/>
      <c r="AI60" s="27"/>
    </row>
    <row r="61" spans="2:41" ht="18" customHeight="1" x14ac:dyDescent="0.15">
      <c r="B61" s="302"/>
      <c r="C61" s="294"/>
      <c r="D61" s="103"/>
      <c r="E61" s="95"/>
      <c r="F61" s="219" t="str">
        <f t="shared" ref="F61" si="22">IFERROR(IF(E61="","",D61*E61),"")</f>
        <v/>
      </c>
      <c r="G61" s="75"/>
      <c r="L61" s="112"/>
      <c r="M61" s="113"/>
      <c r="N61" s="113"/>
      <c r="O61" s="113"/>
      <c r="P61" s="114"/>
      <c r="V61" s="60"/>
      <c r="W61" s="60"/>
      <c r="X61" s="61"/>
      <c r="Y61" s="62"/>
      <c r="Z61" s="62"/>
      <c r="AD61" s="186">
        <v>3996</v>
      </c>
      <c r="AE61" s="159" t="s">
        <v>211</v>
      </c>
      <c r="AG61" s="26"/>
      <c r="AH61" s="27"/>
      <c r="AI61" s="27"/>
    </row>
    <row r="62" spans="2:41" ht="18" customHeight="1" x14ac:dyDescent="0.15">
      <c r="L62" s="112"/>
      <c r="M62" s="113"/>
      <c r="N62" s="113"/>
      <c r="O62" s="113"/>
      <c r="P62" s="114"/>
      <c r="V62" s="62"/>
      <c r="W62" s="62"/>
      <c r="X62" s="61"/>
      <c r="Y62" s="62"/>
      <c r="Z62" s="62"/>
      <c r="AD62" s="186">
        <v>5400</v>
      </c>
      <c r="AE62" s="159" t="s">
        <v>212</v>
      </c>
      <c r="AG62" s="26"/>
      <c r="AH62" s="29"/>
      <c r="AI62" s="27"/>
      <c r="AJ62" s="27"/>
      <c r="AK62" s="27"/>
      <c r="AL62" s="27"/>
      <c r="AM62" s="27"/>
      <c r="AN62" s="27"/>
      <c r="AO62" s="27"/>
    </row>
    <row r="63" spans="2:41" ht="18" customHeight="1" x14ac:dyDescent="0.15">
      <c r="C63" s="156"/>
      <c r="D63" s="156"/>
      <c r="E63" s="156"/>
      <c r="F63" s="156"/>
      <c r="G63" s="156"/>
      <c r="L63" s="112"/>
      <c r="M63" s="113"/>
      <c r="N63" s="113"/>
      <c r="O63" s="113"/>
      <c r="P63" s="114"/>
      <c r="V63" s="62"/>
      <c r="W63" s="62"/>
      <c r="X63" s="61"/>
      <c r="Y63" s="62"/>
      <c r="Z63" s="62"/>
      <c r="AD63" s="187">
        <v>6696</v>
      </c>
      <c r="AE63" s="49" t="s">
        <v>213</v>
      </c>
      <c r="AG63" s="26"/>
      <c r="AH63" s="26"/>
      <c r="AI63" s="26"/>
      <c r="AJ63" s="27"/>
      <c r="AK63" s="27"/>
      <c r="AL63" s="27"/>
      <c r="AM63" s="27"/>
      <c r="AN63" s="27"/>
      <c r="AO63" s="27"/>
    </row>
    <row r="64" spans="2:41" ht="18" customHeight="1" x14ac:dyDescent="0.15">
      <c r="C64" s="156"/>
      <c r="D64" s="156"/>
      <c r="E64" s="156"/>
      <c r="F64" s="156"/>
      <c r="G64" s="156"/>
      <c r="V64" s="62"/>
      <c r="W64" s="62"/>
      <c r="X64" s="61"/>
      <c r="Y64" s="62"/>
      <c r="Z64" s="62"/>
      <c r="AD64" s="182">
        <v>15000</v>
      </c>
      <c r="AE64" s="183" t="s">
        <v>24</v>
      </c>
      <c r="AG64" s="26"/>
      <c r="AH64" s="27"/>
      <c r="AI64" s="27"/>
      <c r="AJ64" s="27"/>
      <c r="AK64" s="27"/>
      <c r="AL64" s="27"/>
      <c r="AM64" s="27"/>
      <c r="AN64" s="27"/>
      <c r="AO64" s="27"/>
    </row>
    <row r="65" spans="2:41" ht="18" customHeight="1" x14ac:dyDescent="0.15">
      <c r="C65" s="156"/>
      <c r="D65" s="156"/>
      <c r="E65" s="156"/>
      <c r="F65" s="156"/>
      <c r="G65" s="156"/>
      <c r="J65" s="156"/>
      <c r="K65" s="156"/>
      <c r="L65" s="156"/>
      <c r="M65" s="156"/>
      <c r="N65" s="156"/>
      <c r="O65" s="156"/>
      <c r="P65" s="156"/>
      <c r="V65" s="62"/>
      <c r="W65" s="62"/>
      <c r="X65" s="61"/>
      <c r="Y65" s="62"/>
      <c r="Z65" s="62"/>
      <c r="AD65" s="30"/>
      <c r="AE65" s="22" t="s">
        <v>23</v>
      </c>
      <c r="AG65" s="26"/>
      <c r="AH65" s="27"/>
      <c r="AI65" s="27"/>
      <c r="AJ65" s="27"/>
      <c r="AK65" s="27"/>
      <c r="AL65" s="27"/>
      <c r="AM65" s="27"/>
      <c r="AN65" s="27"/>
      <c r="AO65" s="27"/>
    </row>
    <row r="66" spans="2:41" ht="18" customHeight="1" x14ac:dyDescent="0.15">
      <c r="B66" s="157"/>
      <c r="C66" s="156"/>
      <c r="D66" s="156"/>
      <c r="E66" s="156"/>
      <c r="F66" s="156"/>
      <c r="G66" s="156"/>
      <c r="J66" s="156"/>
      <c r="K66" s="156"/>
      <c r="L66" s="156"/>
      <c r="M66" s="156"/>
      <c r="N66" s="156"/>
      <c r="O66" s="156"/>
      <c r="P66" s="156"/>
      <c r="V66" s="62"/>
      <c r="W66" s="62"/>
      <c r="X66" s="61"/>
      <c r="Y66" s="62"/>
      <c r="Z66" s="62"/>
      <c r="AD66" s="30" t="s">
        <v>5</v>
      </c>
      <c r="AE66" s="22" t="s">
        <v>198</v>
      </c>
      <c r="AG66" s="27"/>
      <c r="AH66" s="27"/>
      <c r="AI66" s="27"/>
      <c r="AJ66" s="27"/>
      <c r="AK66" s="27"/>
      <c r="AL66" s="27"/>
      <c r="AM66" s="27"/>
      <c r="AN66" s="27"/>
      <c r="AO66" s="27"/>
    </row>
    <row r="67" spans="2:41" ht="18" customHeight="1" x14ac:dyDescent="0.15">
      <c r="B67" s="157"/>
      <c r="C67" s="156"/>
      <c r="D67" s="156"/>
      <c r="E67" s="156"/>
      <c r="F67" s="156"/>
      <c r="G67" s="156"/>
      <c r="H67" s="26"/>
      <c r="J67" s="156"/>
      <c r="K67" s="156"/>
      <c r="L67" s="156"/>
      <c r="M67" s="156"/>
      <c r="N67" s="156"/>
      <c r="O67" s="156"/>
      <c r="P67" s="156"/>
      <c r="V67" s="321" t="s">
        <v>2</v>
      </c>
      <c r="W67" s="322"/>
      <c r="X67" s="63" t="s">
        <v>3</v>
      </c>
      <c r="Y67" s="64" t="s">
        <v>1</v>
      </c>
      <c r="Z67" s="65" t="s">
        <v>4</v>
      </c>
      <c r="AA67" s="9"/>
      <c r="AB67" s="32"/>
      <c r="AD67" s="30" t="s">
        <v>21</v>
      </c>
      <c r="AE67" s="22" t="s">
        <v>22</v>
      </c>
      <c r="AJ67" s="27"/>
      <c r="AK67" s="27"/>
      <c r="AL67" s="27"/>
      <c r="AM67" s="27"/>
      <c r="AN67" s="27"/>
      <c r="AO67" s="27"/>
    </row>
    <row r="68" spans="2:41" ht="18" customHeight="1" x14ac:dyDescent="0.15">
      <c r="H68" s="156"/>
      <c r="I68" s="156"/>
      <c r="J68" s="156"/>
      <c r="K68" s="156"/>
      <c r="L68" s="156"/>
      <c r="M68" s="156"/>
      <c r="N68" s="156"/>
      <c r="O68" s="156"/>
      <c r="P68" s="156"/>
      <c r="T68" s="1">
        <v>1</v>
      </c>
      <c r="V68" s="307">
        <f>IF(Z68="","",B50)</f>
        <v>0</v>
      </c>
      <c r="W68" s="308"/>
      <c r="X68" s="57"/>
      <c r="Y68" s="58"/>
      <c r="Z68" s="59">
        <f>F50</f>
        <v>3465</v>
      </c>
      <c r="AA68" s="14" t="s">
        <v>54</v>
      </c>
      <c r="AB68" s="32"/>
      <c r="AG68" s="27"/>
      <c r="AH68" s="27"/>
      <c r="AI68" s="27"/>
      <c r="AJ68" s="26"/>
      <c r="AK68" s="26"/>
      <c r="AL68" s="26"/>
      <c r="AM68" s="26"/>
      <c r="AN68" s="27"/>
      <c r="AO68" s="27"/>
    </row>
    <row r="69" spans="2:41" ht="18" customHeight="1" x14ac:dyDescent="0.15">
      <c r="H69" s="156"/>
      <c r="I69" s="156"/>
      <c r="J69" s="156"/>
      <c r="K69" s="156"/>
      <c r="L69" s="156"/>
      <c r="M69" s="156"/>
      <c r="N69" s="156"/>
      <c r="O69" s="156"/>
      <c r="P69" s="156"/>
      <c r="T69" s="1">
        <v>2</v>
      </c>
      <c r="V69" s="307" t="str">
        <f>IF(Z69="","",B51)</f>
        <v/>
      </c>
      <c r="W69" s="308"/>
      <c r="X69" s="57"/>
      <c r="Y69" s="58"/>
      <c r="Z69" s="59" t="str">
        <f>F51</f>
        <v/>
      </c>
      <c r="AA69" s="14"/>
      <c r="AB69" s="32"/>
      <c r="AG69" s="27"/>
      <c r="AH69" s="27"/>
      <c r="AI69" s="27"/>
      <c r="AJ69" s="27"/>
      <c r="AK69" s="27"/>
      <c r="AL69" s="27"/>
      <c r="AM69" s="27"/>
      <c r="AN69" s="27"/>
      <c r="AO69" s="27"/>
    </row>
    <row r="70" spans="2:41" ht="18" customHeight="1" x14ac:dyDescent="0.15">
      <c r="H70" s="156"/>
      <c r="I70" s="156"/>
      <c r="T70" s="1">
        <v>3</v>
      </c>
      <c r="V70" s="307" t="e">
        <f>IF(Z70="","",#REF!)</f>
        <v>#REF!</v>
      </c>
      <c r="W70" s="308"/>
      <c r="X70" s="57"/>
      <c r="Y70" s="58"/>
      <c r="Z70" s="59" t="e">
        <f>#REF!</f>
        <v>#REF!</v>
      </c>
      <c r="AA70" s="14"/>
      <c r="AB70" s="32"/>
      <c r="AG70" s="27"/>
      <c r="AH70" s="27"/>
      <c r="AI70" s="27"/>
      <c r="AJ70" s="27"/>
      <c r="AK70" s="27"/>
      <c r="AL70" s="27"/>
      <c r="AM70" s="27"/>
      <c r="AN70" s="27"/>
      <c r="AO70" s="27"/>
    </row>
    <row r="71" spans="2:41" ht="18" customHeight="1" x14ac:dyDescent="0.15">
      <c r="H71" s="156"/>
      <c r="I71" s="156"/>
      <c r="T71" s="1">
        <v>4</v>
      </c>
      <c r="V71" s="307" t="str">
        <f>IF(Z71="","",B52)</f>
        <v>おみやげ料理</v>
      </c>
      <c r="W71" s="308"/>
      <c r="X71" s="57"/>
      <c r="Y71" s="58"/>
      <c r="Z71" s="59">
        <f>F52</f>
        <v>5400</v>
      </c>
      <c r="AA71" s="14"/>
      <c r="AB71" s="32"/>
      <c r="AC71" s="48" t="s">
        <v>150</v>
      </c>
      <c r="AD71" s="13">
        <v>244200</v>
      </c>
      <c r="AE71" s="28" t="s">
        <v>221</v>
      </c>
      <c r="AG71" s="27"/>
      <c r="AH71" s="27"/>
      <c r="AI71" s="27"/>
      <c r="AJ71" s="27"/>
      <c r="AK71" s="27"/>
      <c r="AL71" s="27"/>
      <c r="AM71" s="27"/>
      <c r="AN71" s="27"/>
      <c r="AO71" s="27"/>
    </row>
    <row r="72" spans="2:41" ht="18" customHeight="1" x14ac:dyDescent="0.15">
      <c r="H72" s="156"/>
      <c r="I72" s="156"/>
      <c r="T72" s="1">
        <v>5</v>
      </c>
      <c r="V72" s="307" t="str">
        <f>IF(Z72="","",B53)</f>
        <v/>
      </c>
      <c r="W72" s="308"/>
      <c r="X72" s="57"/>
      <c r="Y72" s="58"/>
      <c r="Z72" s="59" t="str">
        <f>F53</f>
        <v/>
      </c>
      <c r="AA72" s="14"/>
      <c r="AB72" s="32"/>
      <c r="AC72" s="48" t="s">
        <v>149</v>
      </c>
      <c r="AD72" s="16">
        <v>536800</v>
      </c>
      <c r="AE72" s="31" t="s">
        <v>47</v>
      </c>
      <c r="AG72" s="27"/>
      <c r="AH72" s="27"/>
      <c r="AI72" s="27"/>
    </row>
    <row r="73" spans="2:41" ht="18" customHeight="1" x14ac:dyDescent="0.15">
      <c r="T73" s="1">
        <v>6</v>
      </c>
      <c r="V73" s="307" t="str">
        <f>IF(Z73="","",B54)</f>
        <v/>
      </c>
      <c r="W73" s="308"/>
      <c r="X73" s="57"/>
      <c r="Y73" s="58"/>
      <c r="Z73" s="59" t="str">
        <f>F54</f>
        <v/>
      </c>
      <c r="AA73" s="14"/>
      <c r="AB73" s="32"/>
      <c r="AC73" s="48" t="s">
        <v>148</v>
      </c>
      <c r="AD73" s="13">
        <v>646800</v>
      </c>
      <c r="AE73" s="28" t="s">
        <v>48</v>
      </c>
      <c r="AG73" s="12"/>
      <c r="AH73" s="12"/>
      <c r="AI73" s="12"/>
      <c r="AJ73" s="27"/>
      <c r="AK73" s="27"/>
      <c r="AL73" s="27"/>
      <c r="AM73" s="27"/>
      <c r="AN73" s="27"/>
      <c r="AO73" s="27"/>
    </row>
    <row r="74" spans="2:41" ht="18" customHeight="1" x14ac:dyDescent="0.15">
      <c r="T74" s="1">
        <v>7</v>
      </c>
      <c r="V74" s="307" t="e">
        <f>IF(Z74="","",#REF!)</f>
        <v>#REF!</v>
      </c>
      <c r="W74" s="308"/>
      <c r="X74" s="57"/>
      <c r="Y74" s="58"/>
      <c r="Z74" s="59" t="e">
        <f>#REF!</f>
        <v>#REF!</v>
      </c>
      <c r="AA74" s="14"/>
      <c r="AB74" s="32"/>
      <c r="AC74" s="48" t="s">
        <v>147</v>
      </c>
      <c r="AD74" s="16">
        <v>756800</v>
      </c>
      <c r="AE74" s="31" t="s">
        <v>56</v>
      </c>
      <c r="AG74" s="27"/>
      <c r="AH74" s="27"/>
      <c r="AI74" s="27"/>
      <c r="AJ74" s="27"/>
      <c r="AK74" s="27"/>
      <c r="AL74" s="27"/>
      <c r="AM74" s="27"/>
      <c r="AN74" s="27"/>
      <c r="AO74" s="27"/>
    </row>
    <row r="75" spans="2:41" ht="18" customHeight="1" x14ac:dyDescent="0.15">
      <c r="V75" s="66"/>
      <c r="W75" s="67"/>
      <c r="X75" s="57"/>
      <c r="Y75" s="58"/>
      <c r="Z75" s="59"/>
      <c r="AA75" s="14"/>
      <c r="AB75" s="32"/>
      <c r="AC75" s="48" t="s">
        <v>167</v>
      </c>
      <c r="AD75" s="13">
        <v>814000</v>
      </c>
      <c r="AE75" s="28" t="s">
        <v>233</v>
      </c>
      <c r="AG75" s="27"/>
      <c r="AH75" s="27"/>
      <c r="AI75" s="27"/>
      <c r="AJ75" s="27"/>
      <c r="AK75" s="27"/>
      <c r="AL75" s="27"/>
      <c r="AM75" s="27"/>
      <c r="AN75" s="27"/>
      <c r="AO75" s="27"/>
    </row>
    <row r="76" spans="2:41" ht="12" x14ac:dyDescent="0.15">
      <c r="T76" s="1">
        <v>8</v>
      </c>
      <c r="V76" s="307" t="str">
        <f>IF(Z76="","",B55)</f>
        <v>引出物・他</v>
      </c>
      <c r="W76" s="308"/>
      <c r="X76" s="57"/>
      <c r="Y76" s="58"/>
      <c r="Z76" s="59">
        <f>F55</f>
        <v>32400</v>
      </c>
      <c r="AA76" s="14"/>
      <c r="AB76" s="32"/>
      <c r="AC76" s="48" t="s">
        <v>168</v>
      </c>
      <c r="AD76" s="13">
        <v>836000</v>
      </c>
      <c r="AE76" s="28" t="s">
        <v>234</v>
      </c>
      <c r="AG76" s="27"/>
      <c r="AH76" s="27"/>
      <c r="AI76" s="27"/>
      <c r="AJ76" s="27"/>
      <c r="AK76" s="27"/>
      <c r="AL76" s="27"/>
      <c r="AM76" s="27"/>
      <c r="AN76" s="27"/>
      <c r="AO76" s="27"/>
    </row>
    <row r="77" spans="2:41" ht="12" x14ac:dyDescent="0.15">
      <c r="T77" s="1">
        <v>9</v>
      </c>
      <c r="V77" s="307">
        <f>IF(Z77="","",B56)</f>
        <v>0</v>
      </c>
      <c r="W77" s="308"/>
      <c r="X77" s="57"/>
      <c r="Y77" s="58"/>
      <c r="Z77" s="59">
        <f>F56</f>
        <v>10800</v>
      </c>
      <c r="AA77" s="14"/>
      <c r="AB77" s="32"/>
      <c r="AC77" s="48" t="s">
        <v>169</v>
      </c>
      <c r="AD77" s="13">
        <v>869000</v>
      </c>
      <c r="AE77" s="28" t="s">
        <v>222</v>
      </c>
      <c r="AG77" s="27"/>
      <c r="AH77" s="27"/>
      <c r="AI77" s="27"/>
      <c r="AJ77" s="27"/>
      <c r="AK77" s="27"/>
      <c r="AL77" s="27"/>
      <c r="AM77" s="27"/>
      <c r="AN77" s="27"/>
      <c r="AO77" s="27"/>
    </row>
    <row r="78" spans="2:41" ht="12" x14ac:dyDescent="0.15">
      <c r="T78" s="1">
        <v>10</v>
      </c>
      <c r="V78" s="307">
        <f>IF(Z78="","",B57)</f>
        <v>0</v>
      </c>
      <c r="W78" s="308"/>
      <c r="X78" s="57"/>
      <c r="Y78" s="58"/>
      <c r="Z78" s="59">
        <f>F57</f>
        <v>7550</v>
      </c>
      <c r="AA78" s="14" t="s">
        <v>55</v>
      </c>
      <c r="AB78" s="18"/>
      <c r="AC78" s="48" t="s">
        <v>128</v>
      </c>
      <c r="AD78" s="16">
        <v>924000</v>
      </c>
      <c r="AE78" s="31" t="s">
        <v>240</v>
      </c>
      <c r="AJ78" s="12"/>
      <c r="AK78" s="12"/>
      <c r="AL78" s="12"/>
      <c r="AM78" s="12"/>
      <c r="AN78" s="27"/>
      <c r="AO78" s="27"/>
    </row>
    <row r="79" spans="2:41" ht="12" customHeight="1" x14ac:dyDescent="0.15">
      <c r="V79" s="76"/>
      <c r="W79" s="76"/>
      <c r="X79" s="77"/>
      <c r="Y79" s="78"/>
      <c r="Z79" s="78"/>
      <c r="AC79" s="48" t="s">
        <v>129</v>
      </c>
      <c r="AD79" s="16">
        <v>946000</v>
      </c>
      <c r="AE79" s="31" t="s">
        <v>235</v>
      </c>
      <c r="AF79" s="18"/>
      <c r="AG79" s="27"/>
      <c r="AH79" s="27"/>
      <c r="AI79" s="27"/>
      <c r="AJ79" s="27"/>
      <c r="AK79" s="27"/>
      <c r="AL79" s="27"/>
      <c r="AM79" s="27"/>
      <c r="AN79" s="27"/>
      <c r="AO79" s="27"/>
    </row>
    <row r="80" spans="2:41" ht="12" customHeight="1" x14ac:dyDescent="0.15">
      <c r="V80" s="26"/>
      <c r="W80" s="26"/>
      <c r="AC80" s="48" t="s">
        <v>130</v>
      </c>
      <c r="AD80" s="13">
        <v>979000</v>
      </c>
      <c r="AE80" s="31" t="s">
        <v>223</v>
      </c>
      <c r="AF80" s="18"/>
      <c r="AG80" s="27"/>
      <c r="AH80" s="27"/>
      <c r="AI80" s="27"/>
      <c r="AJ80" s="27"/>
      <c r="AK80" s="27"/>
      <c r="AL80" s="27"/>
      <c r="AM80" s="27"/>
      <c r="AN80" s="27"/>
      <c r="AO80" s="27"/>
    </row>
    <row r="81" spans="22:41" ht="12" customHeight="1" x14ac:dyDescent="0.15">
      <c r="V81" s="26"/>
      <c r="W81" s="26"/>
      <c r="AC81" s="48" t="s">
        <v>131</v>
      </c>
      <c r="AD81" s="13">
        <v>1034000</v>
      </c>
      <c r="AE81" s="28" t="s">
        <v>236</v>
      </c>
      <c r="AF81" s="18"/>
      <c r="AI81" s="27"/>
      <c r="AJ81" s="27"/>
      <c r="AK81" s="27"/>
      <c r="AL81" s="27"/>
      <c r="AM81" s="27"/>
      <c r="AN81" s="27"/>
      <c r="AO81" s="27"/>
    </row>
    <row r="82" spans="22:41" ht="12" customHeight="1" x14ac:dyDescent="0.15">
      <c r="V82" s="26"/>
      <c r="W82" s="26"/>
      <c r="AC82" s="48" t="s">
        <v>132</v>
      </c>
      <c r="AD82" s="13">
        <v>1056000</v>
      </c>
      <c r="AE82" s="28" t="s">
        <v>237</v>
      </c>
      <c r="AI82" s="27"/>
      <c r="AJ82" s="27"/>
      <c r="AK82" s="27"/>
      <c r="AL82" s="27"/>
      <c r="AM82" s="27"/>
      <c r="AN82" s="27"/>
      <c r="AO82" s="27"/>
    </row>
    <row r="83" spans="22:41" ht="12" customHeight="1" x14ac:dyDescent="0.15">
      <c r="V83" s="26"/>
      <c r="W83" s="26"/>
      <c r="AC83" s="48" t="s">
        <v>133</v>
      </c>
      <c r="AD83" s="13">
        <v>1089000</v>
      </c>
      <c r="AE83" s="28" t="s">
        <v>224</v>
      </c>
      <c r="AI83" s="27"/>
    </row>
    <row r="84" spans="22:41" ht="12" customHeight="1" x14ac:dyDescent="0.15">
      <c r="V84" s="26"/>
      <c r="W84" s="26"/>
      <c r="AC84" s="48" t="s">
        <v>134</v>
      </c>
      <c r="AD84" s="16">
        <v>1243000</v>
      </c>
      <c r="AE84" s="31" t="s">
        <v>241</v>
      </c>
      <c r="AI84" s="27"/>
      <c r="AJ84" s="27"/>
      <c r="AK84" s="27"/>
      <c r="AL84" s="111"/>
      <c r="AM84" s="111"/>
      <c r="AN84" s="111"/>
      <c r="AO84" s="111"/>
    </row>
    <row r="85" spans="22:41" ht="12.75" customHeight="1" x14ac:dyDescent="0.15">
      <c r="V85" s="26"/>
      <c r="W85" s="26"/>
      <c r="AC85" s="48" t="s">
        <v>135</v>
      </c>
      <c r="AD85" s="16">
        <v>1265000</v>
      </c>
      <c r="AE85" s="31" t="s">
        <v>239</v>
      </c>
      <c r="AG85" s="27"/>
      <c r="AH85" s="27"/>
      <c r="AI85" s="27"/>
      <c r="AJ85" s="27"/>
      <c r="AK85" s="27"/>
      <c r="AL85" s="111"/>
      <c r="AM85" s="111"/>
      <c r="AN85" s="111"/>
      <c r="AO85" s="111"/>
    </row>
    <row r="86" spans="22:41" ht="12.75" customHeight="1" x14ac:dyDescent="0.15">
      <c r="AC86" s="48" t="s">
        <v>136</v>
      </c>
      <c r="AD86" s="16">
        <v>1298000</v>
      </c>
      <c r="AE86" s="31" t="s">
        <v>238</v>
      </c>
      <c r="AI86" s="110"/>
      <c r="AJ86" s="27"/>
      <c r="AK86" s="27"/>
      <c r="AL86" s="27"/>
      <c r="AM86" s="27"/>
      <c r="AN86" s="27"/>
      <c r="AO86" s="27"/>
    </row>
    <row r="87" spans="22:41" ht="12.75" customHeight="1" x14ac:dyDescent="0.15">
      <c r="V87" s="26"/>
      <c r="W87" s="26"/>
      <c r="AC87" s="48" t="s">
        <v>137</v>
      </c>
      <c r="AD87" s="13">
        <v>1353000</v>
      </c>
      <c r="AE87" s="28" t="s">
        <v>241</v>
      </c>
      <c r="AG87" s="27"/>
      <c r="AH87" s="27"/>
      <c r="AI87" s="27"/>
      <c r="AJ87" s="27"/>
      <c r="AK87" s="27"/>
      <c r="AL87" s="27"/>
      <c r="AM87" s="27"/>
      <c r="AN87" s="27"/>
      <c r="AO87" s="27"/>
    </row>
    <row r="88" spans="22:41" ht="12.75" customHeight="1" x14ac:dyDescent="0.15">
      <c r="V88" s="26"/>
      <c r="W88" s="26"/>
      <c r="AC88" s="48" t="s">
        <v>138</v>
      </c>
      <c r="AD88" s="13">
        <v>1375000</v>
      </c>
      <c r="AE88" s="28" t="s">
        <v>239</v>
      </c>
      <c r="AG88" s="27"/>
      <c r="AH88" s="27"/>
      <c r="AI88" s="27"/>
      <c r="AJ88" s="27"/>
      <c r="AK88" s="27"/>
      <c r="AL88" s="27"/>
      <c r="AM88" s="27"/>
      <c r="AN88" s="27"/>
      <c r="AO88" s="27"/>
    </row>
    <row r="89" spans="22:41" ht="12.75" customHeight="1" x14ac:dyDescent="0.15">
      <c r="V89" s="26"/>
      <c r="W89" s="26"/>
      <c r="AC89" s="48" t="s">
        <v>139</v>
      </c>
      <c r="AD89" s="13">
        <v>1408000</v>
      </c>
      <c r="AE89" s="28" t="s">
        <v>238</v>
      </c>
      <c r="AG89" s="27"/>
      <c r="AH89" s="27"/>
      <c r="AI89" s="27"/>
      <c r="AJ89" s="27"/>
      <c r="AK89" s="27"/>
      <c r="AL89" s="27"/>
      <c r="AM89" s="27"/>
      <c r="AN89" s="27"/>
      <c r="AO89" s="27"/>
    </row>
    <row r="90" spans="22:41" ht="12.75" customHeight="1" x14ac:dyDescent="0.15">
      <c r="AC90" s="48" t="s">
        <v>140</v>
      </c>
      <c r="AD90" s="13">
        <v>1463000</v>
      </c>
      <c r="AE90" s="28" t="s">
        <v>241</v>
      </c>
      <c r="AG90" s="27"/>
      <c r="AH90" s="27"/>
      <c r="AI90" s="27"/>
      <c r="AJ90" s="27"/>
      <c r="AK90" s="27"/>
      <c r="AL90" s="27"/>
      <c r="AM90" s="27"/>
      <c r="AN90" s="27"/>
      <c r="AO90" s="27"/>
    </row>
    <row r="91" spans="22:41" ht="12.75" customHeight="1" x14ac:dyDescent="0.15">
      <c r="V91" s="26"/>
      <c r="W91" s="26"/>
      <c r="AC91" s="48" t="s">
        <v>141</v>
      </c>
      <c r="AD91" s="13">
        <v>1485000</v>
      </c>
      <c r="AE91" s="28" t="s">
        <v>239</v>
      </c>
      <c r="AG91" s="27"/>
      <c r="AH91" s="27"/>
      <c r="AI91" s="27"/>
      <c r="AJ91" s="110"/>
      <c r="AM91" s="110"/>
      <c r="AN91" s="110"/>
      <c r="AO91" s="27"/>
    </row>
    <row r="92" spans="22:41" ht="12.75" customHeight="1" x14ac:dyDescent="0.15">
      <c r="AC92" s="48" t="s">
        <v>142</v>
      </c>
      <c r="AD92" s="13">
        <v>1518000</v>
      </c>
      <c r="AE92" s="28" t="s">
        <v>238</v>
      </c>
      <c r="AG92" s="27"/>
      <c r="AH92" s="27"/>
      <c r="AI92" s="111"/>
      <c r="AJ92" s="27"/>
      <c r="AK92" s="27"/>
      <c r="AL92" s="27"/>
      <c r="AM92" s="27"/>
      <c r="AN92" s="27"/>
      <c r="AO92" s="27"/>
    </row>
    <row r="93" spans="22:41" ht="12.75" customHeight="1" x14ac:dyDescent="0.15">
      <c r="AC93" s="48" t="s">
        <v>143</v>
      </c>
      <c r="AD93" s="16">
        <v>990000</v>
      </c>
      <c r="AE93" s="31" t="s">
        <v>202</v>
      </c>
      <c r="AG93" s="27"/>
      <c r="AH93" s="27"/>
      <c r="AI93" s="111"/>
      <c r="AJ93" s="27"/>
      <c r="AK93" s="27"/>
      <c r="AL93" s="27"/>
      <c r="AM93" s="27"/>
      <c r="AN93" s="27"/>
      <c r="AO93" s="27"/>
    </row>
    <row r="94" spans="22:41" ht="10.5" customHeight="1" x14ac:dyDescent="0.15">
      <c r="AC94" s="48" t="s">
        <v>144</v>
      </c>
      <c r="AD94" s="16">
        <v>1012000</v>
      </c>
      <c r="AE94" s="31" t="s">
        <v>203</v>
      </c>
      <c r="AG94" s="27"/>
      <c r="AH94" s="27"/>
      <c r="AI94" s="27"/>
      <c r="AJ94" s="27"/>
      <c r="AK94" s="27"/>
      <c r="AL94" s="27"/>
      <c r="AM94" s="27"/>
      <c r="AN94" s="27"/>
      <c r="AO94" s="27"/>
    </row>
    <row r="95" spans="22:41" ht="12.75" customHeight="1" x14ac:dyDescent="0.15">
      <c r="V95" s="23" t="s">
        <v>8</v>
      </c>
      <c r="Z95" s="33" t="s">
        <v>10</v>
      </c>
      <c r="AC95" s="48" t="s">
        <v>145</v>
      </c>
      <c r="AD95" s="13">
        <v>1045000</v>
      </c>
      <c r="AE95" s="31" t="s">
        <v>204</v>
      </c>
      <c r="AG95" s="27"/>
      <c r="AH95" s="27"/>
      <c r="AI95" s="27"/>
      <c r="AJ95" s="27"/>
      <c r="AK95" s="27"/>
      <c r="AL95" s="27"/>
      <c r="AM95" s="27"/>
      <c r="AN95" s="27"/>
      <c r="AO95" s="27"/>
    </row>
    <row r="96" spans="22:41" ht="9.75" customHeight="1" x14ac:dyDescent="0.15">
      <c r="V96" s="79" t="e">
        <f>G44+#REF!+G58</f>
        <v>#REF!</v>
      </c>
      <c r="W96" s="62"/>
      <c r="X96" s="61"/>
      <c r="Y96" s="62"/>
      <c r="Z96" s="58">
        <f>SUM(Z88:Z93)</f>
        <v>0</v>
      </c>
      <c r="AA96" s="62"/>
      <c r="AC96" s="48" t="s">
        <v>146</v>
      </c>
      <c r="AD96" s="13">
        <v>1122000</v>
      </c>
      <c r="AE96" s="31" t="s">
        <v>220</v>
      </c>
      <c r="AJ96" s="27"/>
      <c r="AK96" s="27"/>
      <c r="AL96" s="27"/>
      <c r="AM96" s="27"/>
      <c r="AN96" s="27"/>
      <c r="AO96" s="27"/>
    </row>
    <row r="97" spans="22:41" ht="9.75" customHeight="1" x14ac:dyDescent="0.15">
      <c r="V97" s="62"/>
      <c r="W97" s="62"/>
      <c r="X97" s="61"/>
      <c r="Y97" s="62"/>
      <c r="Z97" s="62"/>
      <c r="AA97" s="62"/>
      <c r="AC97" s="48" t="s">
        <v>151</v>
      </c>
      <c r="AD97" s="13">
        <v>1100000</v>
      </c>
      <c r="AE97" s="31" t="s">
        <v>202</v>
      </c>
      <c r="AJ97" s="111"/>
      <c r="AK97" s="27"/>
      <c r="AL97" s="27"/>
      <c r="AM97" s="111"/>
      <c r="AN97" s="111"/>
      <c r="AO97" s="27"/>
    </row>
    <row r="98" spans="22:41" ht="9.75" customHeight="1" x14ac:dyDescent="0.15">
      <c r="V98" s="58" t="s">
        <v>6</v>
      </c>
      <c r="W98" s="80" t="s">
        <v>11</v>
      </c>
      <c r="X98" s="57" t="s">
        <v>15</v>
      </c>
      <c r="Y98" s="81"/>
      <c r="Z98" s="80" t="s">
        <v>13</v>
      </c>
      <c r="AA98" s="80" t="s">
        <v>17</v>
      </c>
      <c r="AC98" s="48" t="s">
        <v>152</v>
      </c>
      <c r="AD98" s="13">
        <v>1122000</v>
      </c>
      <c r="AE98" s="31" t="s">
        <v>203</v>
      </c>
      <c r="AJ98" s="111"/>
      <c r="AK98" s="27"/>
      <c r="AL98" s="27"/>
      <c r="AM98" s="111"/>
      <c r="AN98" s="111"/>
      <c r="AO98" s="27"/>
    </row>
    <row r="99" spans="22:41" ht="12.75" customHeight="1" x14ac:dyDescent="0.15">
      <c r="V99" s="58" t="s">
        <v>7</v>
      </c>
      <c r="W99" s="82">
        <f ca="1">SUMIF($V$14:$W$91,V99,$Z$14:$Z$91)</f>
        <v>0</v>
      </c>
      <c r="X99" s="83">
        <f ca="1">ROUNDUP(W99/1.08,0)</f>
        <v>0</v>
      </c>
      <c r="Y99" s="62"/>
      <c r="Z99" s="84" t="e">
        <f ca="1">V96-W99</f>
        <v>#REF!</v>
      </c>
      <c r="AA99" s="85" t="e">
        <f ca="1">ROUNDUP(Z99/1.1,0)</f>
        <v>#REF!</v>
      </c>
      <c r="AC99" s="48" t="s">
        <v>153</v>
      </c>
      <c r="AD99" s="13">
        <v>1155000</v>
      </c>
      <c r="AE99" s="31" t="s">
        <v>204</v>
      </c>
      <c r="AJ99" s="27"/>
      <c r="AK99" s="27"/>
      <c r="AL99" s="27"/>
      <c r="AM99" s="27"/>
      <c r="AN99" s="27"/>
      <c r="AO99" s="27"/>
    </row>
    <row r="100" spans="22:41" ht="12.75" customHeight="1" x14ac:dyDescent="0.15">
      <c r="V100" s="62"/>
      <c r="W100" s="62"/>
      <c r="X100" s="61"/>
      <c r="Y100" s="62"/>
      <c r="Z100" s="62"/>
      <c r="AA100" s="62"/>
      <c r="AC100" s="48" t="s">
        <v>154</v>
      </c>
      <c r="AD100" s="13">
        <v>1232000</v>
      </c>
      <c r="AE100" s="31" t="s">
        <v>220</v>
      </c>
      <c r="AJ100" s="27"/>
      <c r="AK100" s="27"/>
      <c r="AL100" s="27"/>
      <c r="AM100" s="27"/>
      <c r="AN100" s="27"/>
      <c r="AO100" s="27"/>
    </row>
    <row r="101" spans="22:41" ht="12.75" customHeight="1" x14ac:dyDescent="0.15">
      <c r="V101" s="86" t="s">
        <v>16</v>
      </c>
      <c r="W101" s="62"/>
      <c r="X101" s="87" t="s">
        <v>12</v>
      </c>
      <c r="Y101" s="62"/>
      <c r="Z101" s="62"/>
      <c r="AA101" s="88" t="s">
        <v>14</v>
      </c>
      <c r="AC101" s="48" t="s">
        <v>155</v>
      </c>
      <c r="AD101" s="16">
        <v>1309000</v>
      </c>
      <c r="AE101" s="31" t="s">
        <v>202</v>
      </c>
    </row>
    <row r="102" spans="22:41" ht="12.75" customHeight="1" x14ac:dyDescent="0.15">
      <c r="V102" s="79" t="e">
        <f ca="1">X102+AA102</f>
        <v>#REF!</v>
      </c>
      <c r="W102" s="62"/>
      <c r="X102" s="57">
        <f ca="1">W99-X99</f>
        <v>0</v>
      </c>
      <c r="Y102" s="62"/>
      <c r="Z102" s="62"/>
      <c r="AA102" s="79" t="e">
        <f ca="1">Z99-AA99</f>
        <v>#REF!</v>
      </c>
      <c r="AC102" s="48" t="s">
        <v>156</v>
      </c>
      <c r="AD102" s="16">
        <v>1331000</v>
      </c>
      <c r="AE102" s="31" t="s">
        <v>203</v>
      </c>
    </row>
    <row r="103" spans="22:41" ht="12.75" customHeight="1" x14ac:dyDescent="0.15">
      <c r="V103" s="62"/>
      <c r="W103" s="62"/>
      <c r="X103" s="61"/>
      <c r="Y103" s="62"/>
      <c r="Z103" s="62"/>
      <c r="AA103" s="62"/>
      <c r="AC103" s="48" t="s">
        <v>157</v>
      </c>
      <c r="AD103" s="16">
        <v>1364000</v>
      </c>
      <c r="AE103" s="31" t="s">
        <v>204</v>
      </c>
    </row>
    <row r="104" spans="22:41" ht="12.75" customHeight="1" x14ac:dyDescent="0.15">
      <c r="V104" s="62"/>
      <c r="W104" s="62"/>
      <c r="X104" s="61"/>
      <c r="Y104" s="62"/>
      <c r="Z104" s="62"/>
      <c r="AA104" s="62"/>
      <c r="AC104" s="48" t="s">
        <v>158</v>
      </c>
      <c r="AD104" s="16">
        <v>1441000</v>
      </c>
      <c r="AE104" s="31" t="s">
        <v>220</v>
      </c>
    </row>
    <row r="105" spans="22:41" ht="12.75" customHeight="1" x14ac:dyDescent="0.15">
      <c r="AC105" s="48" t="s">
        <v>159</v>
      </c>
      <c r="AD105" s="13">
        <v>1419000</v>
      </c>
      <c r="AE105" s="31" t="s">
        <v>202</v>
      </c>
    </row>
    <row r="106" spans="22:41" ht="12.75" customHeight="1" x14ac:dyDescent="0.15">
      <c r="AC106" s="48" t="s">
        <v>160</v>
      </c>
      <c r="AD106" s="13">
        <v>1441000</v>
      </c>
      <c r="AE106" s="31" t="s">
        <v>203</v>
      </c>
    </row>
    <row r="107" spans="22:41" ht="12.75" customHeight="1" x14ac:dyDescent="0.15">
      <c r="AC107" s="48" t="s">
        <v>161</v>
      </c>
      <c r="AD107" s="13">
        <v>1474000</v>
      </c>
      <c r="AE107" s="31" t="s">
        <v>204</v>
      </c>
    </row>
    <row r="108" spans="22:41" ht="12.75" customHeight="1" x14ac:dyDescent="0.15">
      <c r="AC108" s="48" t="s">
        <v>162</v>
      </c>
      <c r="AD108" s="13">
        <v>1551000</v>
      </c>
      <c r="AE108" s="31" t="s">
        <v>220</v>
      </c>
    </row>
    <row r="109" spans="22:41" ht="12.75" customHeight="1" x14ac:dyDescent="0.15">
      <c r="AC109" s="48" t="s">
        <v>163</v>
      </c>
      <c r="AD109" s="13">
        <v>1529000</v>
      </c>
      <c r="AE109" s="31" t="s">
        <v>202</v>
      </c>
    </row>
    <row r="110" spans="22:41" ht="12.75" customHeight="1" x14ac:dyDescent="0.15">
      <c r="AC110" s="48" t="s">
        <v>164</v>
      </c>
      <c r="AD110" s="13">
        <v>1551000</v>
      </c>
      <c r="AE110" s="31" t="s">
        <v>203</v>
      </c>
    </row>
    <row r="111" spans="22:41" ht="12.75" customHeight="1" x14ac:dyDescent="0.15">
      <c r="AC111" s="48" t="s">
        <v>165</v>
      </c>
      <c r="AD111" s="13">
        <v>1584000</v>
      </c>
      <c r="AE111" s="31" t="s">
        <v>204</v>
      </c>
    </row>
    <row r="112" spans="22:41" ht="12.75" customHeight="1" x14ac:dyDescent="0.15">
      <c r="X112" s="34"/>
      <c r="Y112" s="35"/>
      <c r="Z112" s="36"/>
      <c r="AC112" s="48" t="s">
        <v>166</v>
      </c>
      <c r="AD112" s="13">
        <v>1661000</v>
      </c>
      <c r="AE112" s="31" t="s">
        <v>220</v>
      </c>
    </row>
    <row r="113" spans="22:31" ht="11.25" customHeight="1" x14ac:dyDescent="0.15">
      <c r="AC113" s="158" t="s">
        <v>28</v>
      </c>
      <c r="AD113" s="20">
        <v>143000</v>
      </c>
      <c r="AE113" s="28" t="s">
        <v>19</v>
      </c>
    </row>
    <row r="114" spans="22:31" ht="11.25" customHeight="1" x14ac:dyDescent="0.15">
      <c r="AC114" s="28" t="s">
        <v>114</v>
      </c>
      <c r="AD114" s="20">
        <v>55000</v>
      </c>
      <c r="AE114" s="28" t="s">
        <v>114</v>
      </c>
    </row>
    <row r="115" spans="22:31" ht="11.25" customHeight="1" x14ac:dyDescent="0.15">
      <c r="AC115" s="158" t="s">
        <v>126</v>
      </c>
      <c r="AD115" s="20">
        <v>44000</v>
      </c>
      <c r="AE115" s="28" t="s">
        <v>58</v>
      </c>
    </row>
    <row r="116" spans="22:31" ht="11.25" customHeight="1" x14ac:dyDescent="0.15">
      <c r="AC116" s="28" t="s">
        <v>127</v>
      </c>
      <c r="AD116" s="20">
        <v>22000</v>
      </c>
      <c r="AE116" s="28" t="s">
        <v>57</v>
      </c>
    </row>
    <row r="117" spans="22:31" ht="11.25" customHeight="1" x14ac:dyDescent="0.15">
      <c r="AC117" s="28" t="s">
        <v>170</v>
      </c>
      <c r="AD117" s="20">
        <v>5500</v>
      </c>
      <c r="AE117" s="28" t="s">
        <v>171</v>
      </c>
    </row>
    <row r="118" spans="22:31" ht="11.25" customHeight="1" x14ac:dyDescent="0.15">
      <c r="V118" s="37"/>
      <c r="W118" s="37"/>
    </row>
    <row r="119" spans="22:31" ht="11.25" customHeight="1" x14ac:dyDescent="0.15">
      <c r="V119" s="38"/>
    </row>
    <row r="120" spans="22:31" ht="11.25" customHeight="1" x14ac:dyDescent="0.15">
      <c r="Z120" s="39"/>
    </row>
    <row r="121" spans="22:31" ht="11.25" customHeight="1" x14ac:dyDescent="0.15">
      <c r="V121" s="38"/>
    </row>
    <row r="122" spans="22:31" ht="11.25" customHeight="1" x14ac:dyDescent="0.15"/>
    <row r="123" spans="22:31" ht="11.25" customHeight="1" x14ac:dyDescent="0.15">
      <c r="W123" s="40"/>
      <c r="Y123" s="40"/>
      <c r="Z123" s="40"/>
      <c r="AA123" s="40"/>
    </row>
    <row r="124" spans="22:31" ht="11.25" customHeight="1" x14ac:dyDescent="0.15">
      <c r="W124" s="41"/>
      <c r="X124" s="42"/>
      <c r="Z124" s="43"/>
      <c r="AA124" s="44"/>
    </row>
    <row r="125" spans="22:31" ht="11.25" customHeight="1" x14ac:dyDescent="0.15"/>
    <row r="126" spans="22:31" ht="11.25" customHeight="1" x14ac:dyDescent="0.15">
      <c r="V126" s="45"/>
      <c r="X126" s="46"/>
      <c r="AA126" s="47"/>
    </row>
    <row r="127" spans="22:31" ht="11.25" customHeight="1" x14ac:dyDescent="0.15">
      <c r="V127" s="38"/>
      <c r="AA127" s="38"/>
    </row>
    <row r="128" spans="22:31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104">
    <mergeCell ref="B41:C41"/>
    <mergeCell ref="B46:B47"/>
    <mergeCell ref="B16:B20"/>
    <mergeCell ref="V21:W21"/>
    <mergeCell ref="N35:P36"/>
    <mergeCell ref="N22:P23"/>
    <mergeCell ref="N24:P25"/>
    <mergeCell ref="N26:P27"/>
    <mergeCell ref="N28:P29"/>
    <mergeCell ref="N30:P31"/>
    <mergeCell ref="N32:P33"/>
    <mergeCell ref="V16:W16"/>
    <mergeCell ref="V17:W17"/>
    <mergeCell ref="V18:W18"/>
    <mergeCell ref="V19:W19"/>
    <mergeCell ref="V20:W20"/>
    <mergeCell ref="V35:W35"/>
    <mergeCell ref="V36:W36"/>
    <mergeCell ref="B33:B36"/>
    <mergeCell ref="K28:K29"/>
    <mergeCell ref="K30:K31"/>
    <mergeCell ref="L22:M23"/>
    <mergeCell ref="L24:M25"/>
    <mergeCell ref="L26:M27"/>
    <mergeCell ref="B6:C6"/>
    <mergeCell ref="B7:C7"/>
    <mergeCell ref="B8:C8"/>
    <mergeCell ref="V13:W13"/>
    <mergeCell ref="V14:W14"/>
    <mergeCell ref="K6:L6"/>
    <mergeCell ref="K7:L7"/>
    <mergeCell ref="K8:L8"/>
    <mergeCell ref="K9:L9"/>
    <mergeCell ref="K10:L10"/>
    <mergeCell ref="K11:L11"/>
    <mergeCell ref="B11:B15"/>
    <mergeCell ref="C15:G15"/>
    <mergeCell ref="V15:W15"/>
    <mergeCell ref="A22:A30"/>
    <mergeCell ref="V22:W22"/>
    <mergeCell ref="V23:W23"/>
    <mergeCell ref="V24:W24"/>
    <mergeCell ref="V25:W25"/>
    <mergeCell ref="V26:W26"/>
    <mergeCell ref="V27:W27"/>
    <mergeCell ref="V28:W28"/>
    <mergeCell ref="K22:K23"/>
    <mergeCell ref="K24:K25"/>
    <mergeCell ref="K26:K27"/>
    <mergeCell ref="B29:B32"/>
    <mergeCell ref="V29:W29"/>
    <mergeCell ref="V30:W30"/>
    <mergeCell ref="V31:W31"/>
    <mergeCell ref="V32:W32"/>
    <mergeCell ref="L28:M29"/>
    <mergeCell ref="L30:M31"/>
    <mergeCell ref="V73:W73"/>
    <mergeCell ref="V69:W69"/>
    <mergeCell ref="V74:W74"/>
    <mergeCell ref="V76:W76"/>
    <mergeCell ref="V77:W77"/>
    <mergeCell ref="V78:W78"/>
    <mergeCell ref="V45:W45"/>
    <mergeCell ref="V46:W46"/>
    <mergeCell ref="V47:W47"/>
    <mergeCell ref="V68:W68"/>
    <mergeCell ref="V52:W52"/>
    <mergeCell ref="V53:W53"/>
    <mergeCell ref="V54:W54"/>
    <mergeCell ref="V55:W55"/>
    <mergeCell ref="V56:W56"/>
    <mergeCell ref="V57:W57"/>
    <mergeCell ref="V48:W48"/>
    <mergeCell ref="V49:W49"/>
    <mergeCell ref="V50:W50"/>
    <mergeCell ref="V51:W51"/>
    <mergeCell ref="V58:W58"/>
    <mergeCell ref="V59:W59"/>
    <mergeCell ref="V60:W60"/>
    <mergeCell ref="V67:W67"/>
    <mergeCell ref="B48:B51"/>
    <mergeCell ref="B52:B54"/>
    <mergeCell ref="B21:B28"/>
    <mergeCell ref="I54:M54"/>
    <mergeCell ref="I60:M60"/>
    <mergeCell ref="B55:B61"/>
    <mergeCell ref="V70:W70"/>
    <mergeCell ref="V71:W71"/>
    <mergeCell ref="V72:W72"/>
    <mergeCell ref="V41:W41"/>
    <mergeCell ref="V42:W42"/>
    <mergeCell ref="V43:W43"/>
    <mergeCell ref="V44:W44"/>
    <mergeCell ref="V33:W33"/>
    <mergeCell ref="V39:W39"/>
    <mergeCell ref="V40:W40"/>
    <mergeCell ref="V34:W34"/>
    <mergeCell ref="V37:W37"/>
    <mergeCell ref="V38:W38"/>
    <mergeCell ref="K35:M36"/>
    <mergeCell ref="B42:C42"/>
    <mergeCell ref="B43:C43"/>
    <mergeCell ref="B39:C39"/>
    <mergeCell ref="B40:C40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$AC$71:$AC$112</formula1>
    </dataValidation>
    <dataValidation type="list" allowBlank="1" showInputMessage="1" showErrorMessage="1" sqref="B7:C8" xr:uid="{00000000-0002-0000-0000-000002000000}">
      <formula1>$AC$114:$AC$117</formula1>
    </dataValidation>
    <dataValidation type="list" allowBlank="1" showInputMessage="1" sqref="D11" xr:uid="{00000000-0002-0000-0000-000003000000}">
      <formula1>$AD$15:$AD$26</formula1>
    </dataValidation>
    <dataValidation type="list" allowBlank="1" showInputMessage="1" sqref="D12" xr:uid="{00000000-0002-0000-0000-000004000000}">
      <formula1>$AD$29:$AD$33</formula1>
    </dataValidation>
    <dataValidation type="list" allowBlank="1" showInputMessage="1" sqref="D13" xr:uid="{00000000-0002-0000-0000-000005000000}">
      <formula1>$AD$34:$AD$37</formula1>
    </dataValidation>
    <dataValidation type="list" allowBlank="1" showInputMessage="1" showErrorMessage="1" sqref="D39 M18" xr:uid="{00000000-0002-0000-0000-000006000000}">
      <formula1>$AD$46:$AD$47</formula1>
    </dataValidation>
    <dataValidation type="list" allowBlank="1" showInputMessage="1" sqref="E39:E43" xr:uid="{00000000-0002-0000-0000-000007000000}">
      <formula1>$AD$5:$AD$14</formula1>
    </dataValidation>
    <dataValidation type="list" allowBlank="1" showInputMessage="1" sqref="D14" xr:uid="{00000000-0002-0000-0000-000008000000}">
      <formula1>$AD$38:$AD$41</formula1>
    </dataValidation>
    <dataValidation type="list" allowBlank="1" showInputMessage="1" showErrorMessage="1" sqref="D19:D20" xr:uid="{00000000-0002-0000-0000-000009000000}">
      <formula1>$AD$43:$AD$45</formula1>
    </dataValidation>
    <dataValidation type="list" allowBlank="1" showInputMessage="1" showErrorMessage="1" sqref="E6:E8 E31:E36 E16 E20:E29" xr:uid="{00000000-0002-0000-0000-00000A000000}">
      <formula1>$AC$5:$AC$10</formula1>
    </dataValidation>
    <dataValidation type="list" allowBlank="1" showInputMessage="1" showErrorMessage="1" sqref="D42" xr:uid="{00000000-0002-0000-0000-00000B000000}">
      <formula1>$AD$48:$AD$49</formula1>
    </dataValidation>
    <dataValidation type="list" allowBlank="1" showInputMessage="1" showErrorMessage="1" sqref="D48" xr:uid="{00000000-0002-0000-0000-00000C000000}">
      <formula1>$AD$58:$AD$60</formula1>
    </dataValidation>
    <dataValidation type="list" allowBlank="1" showInputMessage="1" sqref="E49" xr:uid="{00000000-0002-0000-0000-00000D000000}">
      <formula1>$AD$5:$AD$7</formula1>
    </dataValidation>
    <dataValidation type="list" allowBlank="1" showInputMessage="1" showErrorMessage="1" sqref="D60" xr:uid="{00000000-0002-0000-0000-00000E000000}">
      <formula1>$AD$54:$AD$57</formula1>
    </dataValidation>
    <dataValidation type="list" allowBlank="1" showInputMessage="1" sqref="E52 E54" xr:uid="{00000000-0002-0000-0000-00000F000000}">
      <formula1>$AC$5:$AC$10</formula1>
    </dataValidation>
    <dataValidation type="list" allowBlank="1" showInputMessage="1" sqref="E46:E48 E53 E50:E51 E55:E61" xr:uid="{00000000-0002-0000-0000-000010000000}">
      <formula1>$AE$5:$AE$11</formula1>
    </dataValidation>
    <dataValidation type="list" allowBlank="1" showInputMessage="1" showErrorMessage="1" sqref="N6" xr:uid="{00000000-0002-0000-0000-000011000000}">
      <formula1>$AC$5:$AC$8</formula1>
    </dataValidation>
    <dataValidation type="list" allowBlank="1" showInputMessage="1" showErrorMessage="1" sqref="D52:D53" xr:uid="{00000000-0002-0000-0000-000012000000}">
      <formula1>$AD$61:$AD$63</formula1>
    </dataValidation>
    <dataValidation type="list" allowBlank="1" showInputMessage="1" showErrorMessage="1" sqref="D55" xr:uid="{00000000-0002-0000-0000-000013000000}">
      <formula1>$AD$50:$AD$51</formula1>
    </dataValidation>
    <dataValidation type="list" allowBlank="1" showInputMessage="1" showErrorMessage="1" sqref="E30" xr:uid="{00000000-0002-0000-0000-000014000000}">
      <formula1>$AC$5:$AC$11</formula1>
    </dataValidation>
    <dataValidation type="list" allowBlank="1" showInputMessage="1" showErrorMessage="1" sqref="E11:E14 E17:E19" xr:uid="{00000000-0002-0000-0000-000015000000}">
      <formula1>$AC$5:$AC$6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BA9777EA-92D9-43A5-A92C-B81C131BB52E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SP-02N</cp:lastModifiedBy>
  <cp:lastPrinted>2022-10-13T08:25:26Z</cp:lastPrinted>
  <dcterms:created xsi:type="dcterms:W3CDTF">2016-06-27T00:45:35Z</dcterms:created>
  <dcterms:modified xsi:type="dcterms:W3CDTF">2023-02-08T07:32:52Z</dcterms:modified>
</cp:coreProperties>
</file>